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lma.vasquez\Documents\2026 NOFO\"/>
    </mc:Choice>
  </mc:AlternateContent>
  <xr:revisionPtr revIDLastSave="0" documentId="8_{B701C630-857E-4C06-9A2C-92AF06345DA3}" xr6:coauthVersionLast="36" xr6:coauthVersionMax="36" xr10:uidLastSave="{00000000-0000-0000-0000-000000000000}"/>
  <bookViews>
    <workbookView xWindow="0" yWindow="0" windowWidth="23040" windowHeight="8532" activeTab="3" xr2:uid="{00000000-000D-0000-FFFF-FFFF00000000}"/>
  </bookViews>
  <sheets>
    <sheet name="Bonus Points" sheetId="9" r:id="rId1"/>
    <sheet name="PSH- Renewal" sheetId="6" r:id="rId2"/>
    <sheet name="TH-Renewal" sheetId="8" r:id="rId3"/>
    <sheet name="Safe Haven-Renewal" sheetId="7" r:id="rId4"/>
  </sheets>
  <definedNames>
    <definedName name="_xlnm._FilterDatabase" localSheetId="1" hidden="1">'PSH- Renewal'!$A$22:$H$27</definedName>
    <definedName name="_xlnm.Print_Area" localSheetId="1">'PSH- Renewal'!$A$1:$H$35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8" l="1"/>
  <c r="T30" i="8"/>
  <c r="S30" i="8"/>
  <c r="R30" i="8"/>
  <c r="F30" i="8"/>
  <c r="E30" i="8"/>
  <c r="K6" i="8"/>
  <c r="K5" i="8"/>
  <c r="F30" i="7" l="1"/>
  <c r="E30" i="7"/>
  <c r="K6" i="7"/>
  <c r="K5" i="7"/>
  <c r="E32" i="7" l="1"/>
  <c r="C15" i="6" l="1"/>
  <c r="E28" i="6" l="1"/>
  <c r="E33" i="6" l="1"/>
</calcChain>
</file>

<file path=xl/sharedStrings.xml><?xml version="1.0" encoding="utf-8"?>
<sst xmlns="http://schemas.openxmlformats.org/spreadsheetml/2006/main" count="440" uniqueCount="198">
  <si>
    <t>RTFH FY 2026 PERMANENT SUPPORTIVE HOUSING RENEWAL PRIORITY SCORECARD</t>
  </si>
  <si>
    <t>Preservation-Based Review: 90-Point Renewal Priority Base + 10 Differentiation Points</t>
  </si>
  <si>
    <t>Agency</t>
  </si>
  <si>
    <t>Reviewer</t>
  </si>
  <si>
    <t>Project Name</t>
  </si>
  <si>
    <t>Review Date</t>
  </si>
  <si>
    <t>Project Type</t>
  </si>
  <si>
    <t>Permanent Supportive Housing (PSH)</t>
  </si>
  <si>
    <t>Annual Renewal Amount</t>
  </si>
  <si>
    <t>Project Identifier</t>
  </si>
  <si>
    <t>Project Population</t>
  </si>
  <si>
    <t>SECTION 1 — RENEWAL QUALIFICATION THRESHOLD REVIEW</t>
  </si>
  <si>
    <t>Threshold Area</t>
  </si>
  <si>
    <t>Qualification Standard</t>
  </si>
  <si>
    <t>Result</t>
  </si>
  <si>
    <t>Documentation / Reviewer Notes</t>
  </si>
  <si>
    <t>Project Eligibility</t>
  </si>
  <si>
    <t>Eligible PSH renewal project; renewal application and required materials are complete.</t>
  </si>
  <si>
    <t>Pass</t>
  </si>
  <si>
    <t>Population &amp; Program Compliance</t>
  </si>
  <si>
    <t>Project continues to serve a HUD-eligible PSH population and operates consistently with the grant agreement.</t>
  </si>
  <si>
    <t>Applicant Review</t>
  </si>
  <si>
    <t>Application is complete and has required attachments</t>
  </si>
  <si>
    <t>HMIS / Data Participation</t>
  </si>
  <si>
    <t>Project participates in HMIS or an approved comparable database and responds to required data-quality corrections.</t>
  </si>
  <si>
    <t>THRESHOLD DETERMINATION</t>
  </si>
  <si>
    <t>SECTION 2 — PRESERVATION PRIORITY BASE</t>
  </si>
  <si>
    <t>Priority Category</t>
  </si>
  <si>
    <t>Rationale</t>
  </si>
  <si>
    <t>Maximum Points</t>
  </si>
  <si>
    <t>Points Awarded</t>
  </si>
  <si>
    <t>Qualified PSH Renewal Preservation Priority</t>
  </si>
  <si>
    <t>Preserves existing permanent housing capacity and minimizes disruption or displacement for currently housed participants. Awarded only after the project satisfies the threshold review above.</t>
  </si>
  <si>
    <t>SECTION 3 — OBJECTIVE DIFFERENTIATION FACTORS (10 POINTS)</t>
  </si>
  <si>
    <t>Category</t>
  </si>
  <si>
    <t>Measure</t>
  </si>
  <si>
    <t>Raw Data / Result</t>
  </si>
  <si>
    <t>Max Points</t>
  </si>
  <si>
    <t>Scoring Rubric</t>
  </si>
  <si>
    <t>Data Source</t>
  </si>
  <si>
    <t>Reviewer Notes</t>
  </si>
  <si>
    <t>Housing Stability</t>
  </si>
  <si>
    <t>Percent of participants who remained in or exited to permanent housing</t>
  </si>
  <si>
    <t>95%+ = 3.0
90%–94.9% = 2.5
85%–89.9% = 2.0
80%–84.9% = 1.5
Below 80% = 1.0</t>
  </si>
  <si>
    <t>APR / HMIS</t>
  </si>
  <si>
    <t>Returns to Homelessness</t>
  </si>
  <si>
    <t>Percent returning to homelessness after exit</t>
  </si>
  <si>
    <t>15% or less = 2.0
15.1%–27% = 1.5
27.1%–40% = 1.0
Above 40% = 0.5</t>
  </si>
  <si>
    <t>HMIS System Performance Report</t>
  </si>
  <si>
    <t>Grant Spending &amp; Utilization</t>
  </si>
  <si>
    <t>HUD Quarterly Spending Report</t>
  </si>
  <si>
    <t>95%+ = 2.0
90%–94.9% = 1.5
80%–89.9% = 1.0
Below 80% with documented circumstances = 0.5
Below 80% without explanation/corrective action = 0</t>
  </si>
  <si>
    <t>HUD financial report / closeout</t>
  </si>
  <si>
    <t>High-Need Population Served</t>
  </si>
  <si>
    <t>% Service to Seniors</t>
  </si>
  <si>
    <t>50%+=1.0
50% = 0.5
Less 50%=0.0</t>
  </si>
  <si>
    <t>APR / application</t>
  </si>
  <si>
    <t>Cost Effectiveness</t>
  </si>
  <si>
    <t>Project has reasonable costs per permanent housing exit as defined locally</t>
  </si>
  <si>
    <t>&lt;=5%(no more than 5% above benchmark=2.0, &lt;=7% (no more than 7% above benchmark=1.0, &gt;7% or more above benchmark=0.0</t>
  </si>
  <si>
    <t>HMIS data quality report / monitoring</t>
  </si>
  <si>
    <t>DIFFERENTIATION SUBTOTAL</t>
  </si>
  <si>
    <t>FINAL RENEWAL PRIORITY SCORE</t>
  </si>
  <si>
    <t>BONUS POINTS</t>
  </si>
  <si>
    <t>FINAL POINTS</t>
  </si>
  <si>
    <t>RENEWAL PRIORITY STATUS</t>
  </si>
  <si>
    <t>Policy Note: The score establishes relative order among qualified PSH renewals. Tier placement remains subject to the CoC-approved ranking policy, HUD requirements, project funding amounts, and the available Tier 1 dollar limit. A Conditional Pass must be cured by the deadline established by RTFH.</t>
  </si>
  <si>
    <t>PSH</t>
  </si>
  <si>
    <t>Base</t>
  </si>
  <si>
    <t>Base +5%</t>
  </si>
  <si>
    <t>Base +7%</t>
  </si>
  <si>
    <t>FAMILIES</t>
  </si>
  <si>
    <t>INDIVIDUALS</t>
  </si>
  <si>
    <t>MIXED</t>
  </si>
  <si>
    <t>DV TH Renewal Scorecard 2026</t>
  </si>
  <si>
    <t>Team Reviewer</t>
  </si>
  <si>
    <t>Project</t>
  </si>
  <si>
    <t>Review Complete</t>
  </si>
  <si>
    <t>SH</t>
  </si>
  <si>
    <t>Score %</t>
  </si>
  <si>
    <t>Total Points</t>
  </si>
  <si>
    <t>Criteria</t>
  </si>
  <si>
    <t>Raw Data</t>
  </si>
  <si>
    <t>Max Points 
Possible</t>
  </si>
  <si>
    <t>Points 
Awarded</t>
  </si>
  <si>
    <t>Benchmark for 
Full Points</t>
  </si>
  <si>
    <t>Partial Benchmark 2 
(50-99%)</t>
  </si>
  <si>
    <t>Partial Benchmark 3
 (&lt;50%)</t>
  </si>
  <si>
    <t>Applicant Evidence / Notes</t>
  </si>
  <si>
    <t>Points Full Benchmark</t>
  </si>
  <si>
    <t>Points Benchmark 2</t>
  </si>
  <si>
    <t>Points Benchmark 3</t>
  </si>
  <si>
    <t>HUD CoC Thresholds</t>
  </si>
  <si>
    <t>Acceptable organization general review (CoC)</t>
  </si>
  <si>
    <t>N/A</t>
  </si>
  <si>
    <t>Yes</t>
  </si>
  <si>
    <t/>
  </si>
  <si>
    <t>CoC Monitoring - Documentation.etc</t>
  </si>
  <si>
    <t>Application is complete and has required attachments.</t>
  </si>
  <si>
    <t>Review Checklist</t>
  </si>
  <si>
    <t>Coordinated Entry Participation (Commitment)</t>
  </si>
  <si>
    <t>Signed Commitment Form on Intent</t>
  </si>
  <si>
    <t>Documented, secured minimum match</t>
  </si>
  <si>
    <t>Application - Signed agreements</t>
  </si>
  <si>
    <t>Project Participation in HMIS</t>
  </si>
  <si>
    <t>Commitment  or active project in HMIS/DV</t>
  </si>
  <si>
    <t>HUD Applicant Eligibility Thresholds Review</t>
  </si>
  <si>
    <t>Threshold Review Page &amp; Sources</t>
  </si>
  <si>
    <t>Exits to Permanent Housing</t>
  </si>
  <si>
    <t>Minimum percent move to permanent housing</t>
  </si>
  <si>
    <t>50% or more</t>
  </si>
  <si>
    <t>25% - 49%</t>
  </si>
  <si>
    <t>Less than 25%</t>
  </si>
  <si>
    <t>APR calculation</t>
  </si>
  <si>
    <t>New or Increased Earned Income</t>
  </si>
  <si>
    <t>Minimum new or increased earned income for project leavers</t>
  </si>
  <si>
    <t>7% or more</t>
  </si>
  <si>
    <t>3.5% - 6%</t>
  </si>
  <si>
    <t>Less than 3.5%</t>
  </si>
  <si>
    <t>APR Q</t>
  </si>
  <si>
    <t>Minimum new or increased earned income for project stayers</t>
  </si>
  <si>
    <t>New or Increased Income and Earned Income</t>
  </si>
  <si>
    <t>Minimum new or increased non-employment income for project leavers</t>
  </si>
  <si>
    <t>Minimum new or increased non-employment income for project stayers</t>
  </si>
  <si>
    <t>Project Effectiveness</t>
  </si>
  <si>
    <t>Audit  Monitoring- Documented organization financial stability</t>
  </si>
  <si>
    <t>0 Issues</t>
  </si>
  <si>
    <t>2 issues / corrected</t>
  </si>
  <si>
    <t>substantial deficiency - risk</t>
  </si>
  <si>
    <t>Audit / Monitoring Review Form</t>
  </si>
  <si>
    <t>Use of Funds - spending rates; unspent funds, slow spending; includes recapture $</t>
  </si>
  <si>
    <t>&gt;= 95%</t>
  </si>
  <si>
    <t>&gt;=90%-94%</t>
  </si>
  <si>
    <t>&lt; 90%</t>
  </si>
  <si>
    <t>E-LOCCS  report;use of funds  grant closeout reports</t>
  </si>
  <si>
    <t>&lt;= 5 % above</t>
  </si>
  <si>
    <t>&lt;=7% above</t>
  </si>
  <si>
    <t>&gt;7% above</t>
  </si>
  <si>
    <t>Not more than 5% above average cost per successful exit</t>
  </si>
  <si>
    <t>Project Effectiveness -Returns to Homelessness</t>
  </si>
  <si>
    <t>Maximum percent of participants return to homelessness @ exit</t>
  </si>
  <si>
    <t>25% or less</t>
  </si>
  <si>
    <t>26% -37.5%</t>
  </si>
  <si>
    <t>More than 37.5%</t>
  </si>
  <si>
    <t>APR Calculation</t>
  </si>
  <si>
    <t>Serves High Need Populations</t>
  </si>
  <si>
    <t>Minimum percent of participants entering project from place not meant for human habitation</t>
  </si>
  <si>
    <t>74% or more</t>
  </si>
  <si>
    <t>37% - 73%</t>
  </si>
  <si>
    <t>Less than 37%</t>
  </si>
  <si>
    <t>Minimum percent of participants with 2 or more disabilities (Severe Service Needs)</t>
  </si>
  <si>
    <t>13% or more</t>
  </si>
  <si>
    <t>6.5% - 12%</t>
  </si>
  <si>
    <t>Less than 6.5%</t>
  </si>
  <si>
    <t>Minimum percent of participants with zero income at entry</t>
  </si>
  <si>
    <t>83% or more</t>
  </si>
  <si>
    <t>41.5% - 82%</t>
  </si>
  <si>
    <t>Less than 41.5%</t>
  </si>
  <si>
    <t>Priority Vulnerable Population - DV</t>
  </si>
  <si>
    <t>Project dedicated to DV</t>
  </si>
  <si>
    <t>Intent Form, HIC designation</t>
  </si>
  <si>
    <t>Priority Project - Chronic</t>
  </si>
  <si>
    <t>Project % serve CH</t>
  </si>
  <si>
    <t>&lt;50%</t>
  </si>
  <si>
    <t>APR Q - served</t>
  </si>
  <si>
    <t>Priority Vulnerable Population - Seniors/Youth</t>
  </si>
  <si>
    <t>% Service to Seniors/Youth</t>
  </si>
  <si>
    <t>&gt;50%</t>
  </si>
  <si>
    <t>Application &amp; APR  Served</t>
  </si>
  <si>
    <t>TOTAL</t>
  </si>
  <si>
    <t>Overall Score %</t>
  </si>
  <si>
    <t>TH/SH</t>
  </si>
  <si>
    <t>IND</t>
  </si>
  <si>
    <t>SSO</t>
  </si>
  <si>
    <t>TAY</t>
  </si>
  <si>
    <t>SH Bonus Points</t>
  </si>
  <si>
    <t>TH</t>
  </si>
  <si>
    <t>85% or more</t>
  </si>
  <si>
    <t>42.5% - 84%</t>
  </si>
  <si>
    <t>Less than 42.5%</t>
  </si>
  <si>
    <t>0% or more</t>
  </si>
  <si>
    <t>45% or more</t>
  </si>
  <si>
    <t>22.5% - 44%</t>
  </si>
  <si>
    <t>Less than 22. 5%</t>
  </si>
  <si>
    <t>1-2 issues / corrected</t>
  </si>
  <si>
    <t>Above  0% - 2 %</t>
  </si>
  <si>
    <t>Greater than 2%</t>
  </si>
  <si>
    <t>68% or more</t>
  </si>
  <si>
    <t>34% - 67%</t>
  </si>
  <si>
    <t>Less than 34%</t>
  </si>
  <si>
    <t>2% or more</t>
  </si>
  <si>
    <t>Less than 1%</t>
  </si>
  <si>
    <t>35% or more</t>
  </si>
  <si>
    <t>17.5% - 34%</t>
  </si>
  <si>
    <t>Less than 17.5%</t>
  </si>
  <si>
    <t>TH Renewal</t>
  </si>
  <si>
    <t>Bonus Points</t>
  </si>
  <si>
    <t>Renewal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</si>
</sst>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"/>
    <numFmt numFmtId="165" formatCode="mm/dd/yyyy"/>
    <numFmt numFmtId="166" formatCode="0.0"/>
    <numFmt numFmtId="167" formatCode="0.0%"/>
    <numFmt numFmtId="168" formatCode="&quot;$&quot;#,##0"/>
    <numFmt numFmtId="169" formatCode="&quot;$&quot;#,##0.00"/>
  </numFmts>
  <fonts count="25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Aptos Display"/>
      <charset val="1"/>
    </font>
    <font>
      <sz val="10"/>
      <name val="Aptos"/>
    </font>
    <font>
      <sz val="11"/>
      <color rgb="FF0000FF"/>
      <name val="Cambria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0"/>
      <name val="Aptos"/>
    </font>
    <font>
      <sz val="10"/>
      <color theme="0"/>
      <name val="Aptos"/>
    </font>
    <font>
      <sz val="11"/>
      <color theme="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1F2937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"/>
    </font>
    <font>
      <b/>
      <sz val="18"/>
      <color rgb="FFFFFFFF"/>
      <name val="Calibri"/>
      <family val="2"/>
      <scheme val="minor"/>
    </font>
    <font>
      <b/>
      <sz val="11"/>
      <color theme="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D9EAF7"/>
        <bgColor rgb="FFE7E6E6"/>
      </patternFill>
    </fill>
    <fill>
      <patternFill patternType="solid">
        <fgColor rgb="FFFFF2CC"/>
        <bgColor rgb="FFFCE4D6"/>
      </patternFill>
    </fill>
    <fill>
      <patternFill patternType="solid">
        <fgColor rgb="FF1F4E78"/>
        <bgColor rgb="FF17365D"/>
      </patternFill>
    </fill>
    <fill>
      <patternFill patternType="solid">
        <fgColor rgb="FF666666"/>
        <bgColor rgb="FF808080"/>
      </patternFill>
    </fill>
    <fill>
      <patternFill patternType="solid">
        <fgColor rgb="FFE2F0D9"/>
        <bgColor rgb="FFE7E6E6"/>
      </patternFill>
    </fill>
    <fill>
      <patternFill patternType="solid">
        <fgColor rgb="FFE7E6E6"/>
        <bgColor rgb="FFE2F0D9"/>
      </patternFill>
    </fill>
    <fill>
      <patternFill patternType="solid">
        <fgColor rgb="FF66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2F0D9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/>
      <bottom style="medium">
        <color rgb="FF17365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28">
    <xf numFmtId="0" fontId="0" fillId="0" borderId="0" xfId="0"/>
    <xf numFmtId="0" fontId="4" fillId="3" borderId="0" xfId="0" applyFont="1" applyFill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0" borderId="0" xfId="0"/>
    <xf numFmtId="0" fontId="8" fillId="9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8" fontId="9" fillId="0" borderId="4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2" fillId="0" borderId="0" xfId="0" applyFont="1"/>
    <xf numFmtId="0" fontId="16" fillId="12" borderId="0" xfId="0" applyFont="1" applyFill="1" applyAlignment="1">
      <alignment horizontal="right" vertical="center" wrapText="1"/>
    </xf>
    <xf numFmtId="0" fontId="2" fillId="13" borderId="5" xfId="0" applyFont="1" applyFill="1" applyBorder="1"/>
    <xf numFmtId="0" fontId="2" fillId="13" borderId="0" xfId="0" applyFont="1" applyFill="1"/>
    <xf numFmtId="0" fontId="2" fillId="0" borderId="0" xfId="0" applyFont="1" applyAlignment="1">
      <alignment horizontal="center"/>
    </xf>
    <xf numFmtId="0" fontId="2" fillId="13" borderId="5" xfId="0" applyFont="1" applyFill="1" applyBorder="1" applyAlignment="1">
      <alignment horizontal="center"/>
    </xf>
    <xf numFmtId="167" fontId="2" fillId="13" borderId="5" xfId="0" applyNumberFormat="1" applyFont="1" applyFill="1" applyBorder="1" applyAlignment="1">
      <alignment horizontal="center"/>
    </xf>
    <xf numFmtId="0" fontId="17" fillId="11" borderId="0" xfId="0" applyFont="1" applyFill="1" applyAlignment="1">
      <alignment horizontal="center" vertical="center" wrapText="1"/>
    </xf>
    <xf numFmtId="0" fontId="2" fillId="13" borderId="3" xfId="0" applyFont="1" applyFill="1" applyBorder="1" applyAlignment="1">
      <alignment wrapText="1"/>
    </xf>
    <xf numFmtId="0" fontId="2" fillId="13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166" fontId="13" fillId="15" borderId="3" xfId="0" applyNumberFormat="1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9" fontId="2" fillId="14" borderId="3" xfId="0" applyNumberFormat="1" applyFont="1" applyFill="1" applyBorder="1" applyAlignment="1">
      <alignment horizontal="center" vertical="center" wrapText="1"/>
    </xf>
    <xf numFmtId="0" fontId="13" fillId="15" borderId="3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9" fontId="18" fillId="13" borderId="3" xfId="0" applyNumberFormat="1" applyFont="1" applyFill="1" applyBorder="1" applyAlignment="1">
      <alignment horizontal="center" vertical="center" wrapText="1"/>
    </xf>
    <xf numFmtId="9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8" fontId="2" fillId="14" borderId="3" xfId="0" applyNumberFormat="1" applyFont="1" applyFill="1" applyBorder="1" applyAlignment="1">
      <alignment horizontal="center" vertical="center" wrapText="1"/>
    </xf>
    <xf numFmtId="10" fontId="2" fillId="14" borderId="3" xfId="0" applyNumberFormat="1" applyFont="1" applyFill="1" applyBorder="1" applyAlignment="1">
      <alignment horizontal="center" vertical="center" wrapText="1"/>
    </xf>
    <xf numFmtId="0" fontId="19" fillId="17" borderId="0" xfId="0" applyFont="1" applyFill="1" applyAlignment="1">
      <alignment wrapText="1"/>
    </xf>
    <xf numFmtId="0" fontId="19" fillId="17" borderId="0" xfId="0" applyFont="1" applyFill="1" applyAlignment="1">
      <alignment horizontal="center" wrapText="1"/>
    </xf>
    <xf numFmtId="166" fontId="19" fillId="17" borderId="0" xfId="0" applyNumberFormat="1" applyFont="1" applyFill="1" applyAlignment="1">
      <alignment wrapText="1"/>
    </xf>
    <xf numFmtId="9" fontId="19" fillId="12" borderId="0" xfId="0" applyNumberFormat="1" applyFont="1" applyFill="1" applyAlignment="1">
      <alignment horizontal="center"/>
    </xf>
    <xf numFmtId="0" fontId="20" fillId="9" borderId="4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169" fontId="21" fillId="0" borderId="4" xfId="2" applyNumberFormat="1" applyFont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68" fontId="21" fillId="0" borderId="7" xfId="0" applyNumberFormat="1" applyFont="1" applyBorder="1" applyAlignment="1">
      <alignment horizontal="center"/>
    </xf>
    <xf numFmtId="169" fontId="21" fillId="0" borderId="8" xfId="0" applyNumberFormat="1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0" fontId="4" fillId="6" borderId="0" xfId="0" applyFont="1" applyFill="1" applyAlignment="1">
      <alignment horizontal="center" vertical="center" wrapText="1"/>
    </xf>
    <xf numFmtId="0" fontId="19" fillId="12" borderId="0" xfId="0" applyFont="1" applyFill="1" applyAlignment="1">
      <alignment horizontal="center"/>
    </xf>
    <xf numFmtId="0" fontId="4" fillId="8" borderId="0" xfId="0" applyFont="1" applyFill="1" applyAlignment="1">
      <alignment vertical="top" wrapText="1"/>
    </xf>
    <xf numFmtId="0" fontId="0" fillId="0" borderId="0" xfId="0" applyAlignment="1"/>
    <xf numFmtId="0" fontId="0" fillId="0" borderId="2" xfId="0" applyBorder="1" applyAlignment="1"/>
    <xf numFmtId="0" fontId="4" fillId="5" borderId="0" xfId="0" applyFont="1" applyFill="1" applyAlignment="1">
      <alignment vertical="center"/>
    </xf>
    <xf numFmtId="0" fontId="0" fillId="0" borderId="1" xfId="0" applyBorder="1" applyAlignment="1"/>
    <xf numFmtId="0" fontId="4" fillId="6" borderId="0" xfId="0" applyFont="1" applyFill="1" applyAlignment="1">
      <alignment horizontal="center" vertical="center" wrapText="1"/>
    </xf>
    <xf numFmtId="0" fontId="0" fillId="7" borderId="1" xfId="0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 applyAlignment="1"/>
    <xf numFmtId="165" fontId="5" fillId="4" borderId="1" xfId="0" applyNumberFormat="1" applyFont="1" applyFill="1" applyBorder="1" applyAlignment="1"/>
    <xf numFmtId="0" fontId="0" fillId="0" borderId="1" xfId="0" applyBorder="1" applyAlignment="1">
      <alignment vertical="center"/>
    </xf>
    <xf numFmtId="164" fontId="5" fillId="4" borderId="1" xfId="0" applyNumberFormat="1" applyFont="1" applyFill="1" applyBorder="1" applyAlignment="1"/>
    <xf numFmtId="0" fontId="14" fillId="11" borderId="0" xfId="0" applyFont="1" applyFill="1" applyAlignment="1">
      <alignment horizontal="center"/>
    </xf>
    <xf numFmtId="0" fontId="15" fillId="12" borderId="0" xfId="0" applyFont="1" applyFill="1" applyAlignment="1">
      <alignment wrapText="1"/>
    </xf>
    <xf numFmtId="0" fontId="2" fillId="0" borderId="0" xfId="0" applyFont="1" applyAlignment="1"/>
    <xf numFmtId="0" fontId="19" fillId="12" borderId="0" xfId="0" applyFont="1" applyFill="1" applyAlignment="1">
      <alignment horizontal="center"/>
    </xf>
    <xf numFmtId="9" fontId="1" fillId="14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indent="1"/>
    </xf>
    <xf numFmtId="0" fontId="4" fillId="4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top" wrapText="1"/>
    </xf>
    <xf numFmtId="0" fontId="4" fillId="4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6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9" fontId="4" fillId="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9" fontId="4" fillId="4" borderId="4" xfId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/>
    <xf numFmtId="166" fontId="10" fillId="0" borderId="4" xfId="0" applyNumberFormat="1" applyFont="1" applyFill="1" applyBorder="1" applyAlignment="1">
      <alignment horizontal="left" vertical="center"/>
    </xf>
    <xf numFmtId="166" fontId="22" fillId="0" borderId="4" xfId="0" applyNumberFormat="1" applyFont="1" applyFill="1" applyBorder="1" applyAlignment="1">
      <alignment horizontal="left"/>
    </xf>
    <xf numFmtId="0" fontId="22" fillId="0" borderId="4" xfId="0" applyFont="1" applyFill="1" applyBorder="1" applyAlignment="1">
      <alignment horizontal="left"/>
    </xf>
    <xf numFmtId="166" fontId="10" fillId="10" borderId="4" xfId="0" applyNumberFormat="1" applyFont="1" applyFill="1" applyBorder="1" applyAlignment="1">
      <alignment horizontal="left" vertical="center"/>
    </xf>
    <xf numFmtId="0" fontId="22" fillId="10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1" fontId="10" fillId="0" borderId="4" xfId="0" applyNumberFormat="1" applyFont="1" applyFill="1" applyBorder="1" applyAlignment="1">
      <alignment horizontal="center" vertical="center"/>
    </xf>
    <xf numFmtId="0" fontId="23" fillId="11" borderId="0" xfId="0" applyNumberFormat="1" applyFont="1" applyFill="1" applyBorder="1" applyAlignment="1">
      <alignment horizontal="center"/>
    </xf>
    <xf numFmtId="0" fontId="15" fillId="12" borderId="0" xfId="0" applyNumberFormat="1" applyFont="1" applyFill="1" applyBorder="1" applyAlignment="1">
      <alignment wrapText="1"/>
    </xf>
    <xf numFmtId="0" fontId="1" fillId="0" borderId="0" xfId="0" applyFont="1" applyAlignment="1"/>
    <xf numFmtId="0" fontId="16" fillId="12" borderId="0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13" borderId="5" xfId="0" applyNumberFormat="1" applyFont="1" applyFill="1" applyBorder="1" applyAlignment="1">
      <alignment horizontal="center"/>
    </xf>
    <xf numFmtId="167" fontId="1" fillId="13" borderId="5" xfId="0" applyNumberFormat="1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" fillId="13" borderId="3" xfId="0" applyNumberFormat="1" applyFont="1" applyFill="1" applyBorder="1" applyAlignment="1">
      <alignment wrapText="1"/>
    </xf>
    <xf numFmtId="0" fontId="1" fillId="13" borderId="3" xfId="0" applyNumberFormat="1" applyFont="1" applyFill="1" applyBorder="1" applyAlignment="1">
      <alignment vertical="center" wrapText="1"/>
    </xf>
    <xf numFmtId="0" fontId="1" fillId="13" borderId="3" xfId="0" applyNumberFormat="1" applyFont="1" applyFill="1" applyBorder="1" applyAlignment="1">
      <alignment horizontal="center" vertical="center" wrapText="1"/>
    </xf>
    <xf numFmtId="0" fontId="1" fillId="14" borderId="3" xfId="0" applyNumberFormat="1" applyFont="1" applyFill="1" applyBorder="1" applyAlignment="1">
      <alignment horizontal="center" wrapText="1"/>
    </xf>
    <xf numFmtId="0" fontId="1" fillId="16" borderId="3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horizontal="center" wrapText="1"/>
    </xf>
    <xf numFmtId="167" fontId="1" fillId="14" borderId="3" xfId="0" applyNumberFormat="1" applyFont="1" applyFill="1" applyBorder="1" applyAlignment="1">
      <alignment horizontal="center" wrapText="1"/>
    </xf>
    <xf numFmtId="0" fontId="13" fillId="15" borderId="3" xfId="0" applyNumberFormat="1" applyFont="1" applyFill="1" applyBorder="1" applyAlignment="1">
      <alignment horizontal="center" vertical="center" wrapText="1"/>
    </xf>
    <xf numFmtId="0" fontId="18" fillId="13" borderId="3" xfId="0" applyNumberFormat="1" applyFont="1" applyFill="1" applyBorder="1" applyAlignment="1">
      <alignment horizontal="center" vertical="center" wrapText="1"/>
    </xf>
    <xf numFmtId="0" fontId="1" fillId="14" borderId="3" xfId="0" applyNumberFormat="1" applyFont="1" applyFill="1" applyBorder="1" applyAlignment="1">
      <alignment horizontal="center" vertical="center" wrapText="1"/>
    </xf>
    <xf numFmtId="9" fontId="1" fillId="14" borderId="3" xfId="0" applyNumberFormat="1" applyFont="1" applyFill="1" applyBorder="1" applyAlignment="1">
      <alignment horizontal="center" wrapText="1"/>
    </xf>
    <xf numFmtId="6" fontId="1" fillId="14" borderId="3" xfId="0" applyNumberFormat="1" applyFont="1" applyFill="1" applyBorder="1" applyAlignment="1">
      <alignment horizontal="center" vertical="center" wrapText="1"/>
    </xf>
    <xf numFmtId="0" fontId="19" fillId="17" borderId="0" xfId="0" applyNumberFormat="1" applyFont="1" applyFill="1" applyBorder="1" applyAlignment="1">
      <alignment wrapText="1"/>
    </xf>
    <xf numFmtId="0" fontId="19" fillId="17" borderId="0" xfId="0" applyNumberFormat="1" applyFont="1" applyFill="1" applyBorder="1" applyAlignment="1">
      <alignment horizontal="center" wrapText="1"/>
    </xf>
    <xf numFmtId="166" fontId="19" fillId="17" borderId="0" xfId="0" applyNumberFormat="1" applyFont="1" applyFill="1" applyBorder="1" applyAlignment="1">
      <alignment wrapText="1"/>
    </xf>
    <xf numFmtId="0" fontId="19" fillId="12" borderId="0" xfId="0" applyNumberFormat="1" applyFont="1" applyFill="1" applyBorder="1" applyAlignment="1">
      <alignment horizontal="center"/>
    </xf>
    <xf numFmtId="0" fontId="19" fillId="12" borderId="0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NumberFormat="1" applyFont="1" applyAlignment="1">
      <alignment horizontal="center"/>
    </xf>
    <xf numFmtId="0" fontId="24" fillId="18" borderId="4" xfId="0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43"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4CCCC"/>
        </patternFill>
      </fill>
    </dxf>
    <dxf>
      <font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 patternType="solid">
          <fgColor indexed="64"/>
          <bgColor theme="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 patternType="solid">
          <fgColor indexed="64"/>
          <bgColor theme="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>
          <fgColor indexed="64"/>
          <bgColor theme="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 patternType="solid">
          <fgColor indexed="64"/>
          <bgColor theme="0"/>
        </patternFill>
      </fill>
      <alignment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bottom style="thin">
          <color theme="2" tint="-9.9978637043366805E-2"/>
        </bottom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name val="Calibri"/>
        <scheme val="minor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1F4E78"/>
        </patternFill>
      </fill>
      <alignment horizontal="center" vertical="center" textRotation="0" wrapText="1" indent="0" justifyLastLine="0" shrinkToFit="0" readingOrder="0"/>
    </dxf>
    <dxf>
      <font>
        <sz val="11"/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 patternType="solid">
          <fgColor indexed="64"/>
          <bgColor theme="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 patternType="solid">
          <fgColor indexed="64"/>
          <bgColor theme="2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>
          <fgColor indexed="64"/>
          <bgColor theme="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z val="1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Calibri"/>
        <scheme val="minor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z val="11"/>
        <name val="Calibri"/>
        <scheme val="minor"/>
      </font>
    </dxf>
    <dxf>
      <border>
        <bottom style="thin">
          <color theme="2" tint="-9.9978637043366805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1F4E7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CE4D6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1033AC-E771-43DF-B167-E680D2FA7088}" name="Scorecard1Table3" displayName="Scorecard1Table3" ref="A8:O29" headerRowDxfId="22" dataDxfId="21" totalsRowDxfId="20" headerRowBorderDxfId="18" tableBorderDxfId="19">
  <tableColumns count="15">
    <tableColumn id="6" xr3:uid="{9B6DA182-1B7C-4D21-BB89-A6C12C4746A4}" name="Category" dataDxfId="17"/>
    <tableColumn id="7" xr3:uid="{F46B814C-8964-4684-B0CC-921BCCBF4643}" name="Criteria" dataDxfId="16"/>
    <tableColumn id="1" xr3:uid="{A2A0B123-C6B4-4CF1-823B-2A614F417ED3}" name="Project Type" dataDxfId="15"/>
    <tableColumn id="2" xr3:uid="{15751996-006C-4D88-8B04-F3B9A65EEC8D}" name="Raw Data" dataDxfId="14"/>
    <tableColumn id="8" xr3:uid="{A615724A-0981-4C99-AAD0-B01A895A4D23}" name="Max Points _x000a_Possible" dataDxfId="13"/>
    <tableColumn id="9" xr3:uid="{2485AAD7-DE25-4D01-B29B-5CC94E7162BF}" name="Points _x000a_Awarded" dataDxfId="12"/>
    <tableColumn id="10" xr3:uid="{96D18409-7753-4A60-9B5E-EC18337A0522}" name="Benchmark for _x000a_Full Points" dataDxfId="11"/>
    <tableColumn id="11" xr3:uid="{BD071947-D3EA-4789-976B-D079B6FF2D33}" name="Partial Benchmark 2 _x000a_(50-99%)" dataDxfId="10"/>
    <tableColumn id="12" xr3:uid="{66E6FC3E-3EB9-4D1A-BCA4-05964A77F606}" name="Partial Benchmark 3_x000a_ (&lt;50%)" dataDxfId="9"/>
    <tableColumn id="13" xr3:uid="{B752922D-CA23-49C3-96C8-67076CE5B905}" name="Data Source" dataDxfId="8"/>
    <tableColumn id="14" xr3:uid="{812F8593-8D6B-47DC-8D4D-9A8161B72B88}" name="Applicant Evidence / Notes" dataDxfId="7"/>
    <tableColumn id="15" xr3:uid="{C2E94C36-3084-4E60-9282-E5B15C0147E8}" name="Reviewer Notes" dataDxfId="6"/>
    <tableColumn id="16" xr3:uid="{3B8DB550-12E0-4234-BFFE-6FBE5E4A9DC3}" name="Points Full Benchmark" dataDxfId="5"/>
    <tableColumn id="17" xr3:uid="{CEB788CD-9D3B-4D93-8954-3AC04344D1A4}" name="Points Benchmark 2" dataDxfId="4"/>
    <tableColumn id="18" xr3:uid="{CD29ED81-CAEE-4A37-8D21-9D39E517685B}" name="Points Benchmark 3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AC6336-F7CA-485C-813B-73272D606CB9}" name="Scorecard1Table32" displayName="Scorecard1Table32" ref="A8:O29" headerRowDxfId="42" dataDxfId="40" totalsRowDxfId="38" headerRowBorderDxfId="41" tableBorderDxfId="39">
  <tableColumns count="15">
    <tableColumn id="6" xr3:uid="{0E66A7B3-F5D0-4DBE-A95C-2C06CAD5C593}" name="Category" dataDxfId="37"/>
    <tableColumn id="7" xr3:uid="{C596C999-CFBE-44C3-9C1E-192C0410C563}" name="Criteria" dataDxfId="36"/>
    <tableColumn id="1" xr3:uid="{6CAEFE78-B8F7-4752-ABCA-772CFB877E4C}" name="Project Type" dataDxfId="35"/>
    <tableColumn id="2" xr3:uid="{985D7571-81D6-440E-A6E0-097C19FBD58C}" name="Raw Data" dataDxfId="34"/>
    <tableColumn id="8" xr3:uid="{43F6EF50-D79E-4A4B-9710-A9204958F6DB}" name="Max Points _x000a_Possible" dataDxfId="33"/>
    <tableColumn id="9" xr3:uid="{5B78B1E4-9DCD-41C6-9561-31E20B85C127}" name="Points _x000a_Awarded" dataDxfId="32"/>
    <tableColumn id="10" xr3:uid="{1C50FBC7-4E55-444C-AE12-E259E2FF9D3E}" name="Benchmark for _x000a_Full Points" dataDxfId="31"/>
    <tableColumn id="11" xr3:uid="{11F9E827-39B2-4FEF-9EB8-6D1F50F5D7D2}" name="Partial Benchmark 2 _x000a_(50-99%)" dataDxfId="30"/>
    <tableColumn id="12" xr3:uid="{FC3856A6-A99A-47A6-AAED-5FFCDE396DCC}" name="Partial Benchmark 3_x000a_ (&lt;50%)" dataDxfId="29"/>
    <tableColumn id="13" xr3:uid="{2FCC4103-236A-48B4-BB28-EC53F8087366}" name="Data Source" dataDxfId="28"/>
    <tableColumn id="14" xr3:uid="{F6B59723-A55E-4F60-9C20-FB69EAAA5615}" name="Applicant Evidence / Notes" dataDxfId="27"/>
    <tableColumn id="15" xr3:uid="{7B3FC6F5-4DAE-426A-A83D-44E4116B2546}" name="Reviewer Notes" dataDxfId="26"/>
    <tableColumn id="16" xr3:uid="{DCDCDB36-4919-451F-AE00-6D21B7DE497F}" name="Points Full Benchmark" dataDxfId="25"/>
    <tableColumn id="17" xr3:uid="{DE45CB98-8D99-4A5F-88CA-FCC3169A160F}" name="Points Benchmark 2" dataDxfId="24"/>
    <tableColumn id="18" xr3:uid="{21C6F900-8134-4B3A-BFA0-69435589CB97}" name="Points Benchmark 3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393C-E04F-4F11-81A7-15EF73AC9303}">
  <dimension ref="B1:C4"/>
  <sheetViews>
    <sheetView workbookViewId="0">
      <selection activeCell="B12" sqref="B12"/>
    </sheetView>
  </sheetViews>
  <sheetFormatPr defaultRowHeight="14.4"/>
  <cols>
    <col min="2" max="2" width="15.44140625" bestFit="1" customWidth="1"/>
    <col min="3" max="3" width="11.44140625" bestFit="1" customWidth="1"/>
  </cols>
  <sheetData>
    <row r="1" spans="2:3">
      <c r="B1" s="127" t="s">
        <v>197</v>
      </c>
      <c r="C1" s="127" t="s">
        <v>196</v>
      </c>
    </row>
    <row r="2" spans="2:3">
      <c r="B2" s="95" t="s">
        <v>67</v>
      </c>
      <c r="C2" s="95">
        <v>9</v>
      </c>
    </row>
    <row r="3" spans="2:3">
      <c r="B3" s="95" t="s">
        <v>176</v>
      </c>
      <c r="C3" s="95">
        <v>5</v>
      </c>
    </row>
    <row r="4" spans="2:3">
      <c r="B4" s="95" t="s">
        <v>78</v>
      </c>
      <c r="C4" s="9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1328-2CF6-429C-B92B-0A9ADAD35681}">
  <sheetPr>
    <pageSetUpPr fitToPage="1"/>
  </sheetPr>
  <dimension ref="A1:H39"/>
  <sheetViews>
    <sheetView showGridLines="0" zoomScale="63" zoomScaleNormal="63" workbookViewId="0">
      <pane ySplit="8" topLeftCell="A9" activePane="bottomLeft" state="frozen"/>
      <selection pane="bottomLeft" activeCell="A30" sqref="A30:D30"/>
    </sheetView>
  </sheetViews>
  <sheetFormatPr defaultColWidth="8.6640625" defaultRowHeight="15" customHeight="1"/>
  <cols>
    <col min="1" max="1" width="43" bestFit="1" customWidth="1"/>
    <col min="2" max="2" width="61.33203125" bestFit="1" customWidth="1"/>
    <col min="3" max="4" width="18" customWidth="1"/>
    <col min="5" max="5" width="26.88671875" customWidth="1"/>
    <col min="6" max="6" width="39.33203125" customWidth="1"/>
    <col min="7" max="7" width="47" customWidth="1"/>
    <col min="8" max="8" width="28" customWidth="1"/>
  </cols>
  <sheetData>
    <row r="1" spans="1:8" ht="33.75" customHeight="1">
      <c r="A1" s="54" t="s">
        <v>0</v>
      </c>
      <c r="B1" s="47"/>
      <c r="C1" s="47"/>
      <c r="D1" s="47"/>
      <c r="E1" s="47"/>
      <c r="F1" s="47"/>
      <c r="G1" s="47"/>
      <c r="H1" s="47"/>
    </row>
    <row r="2" spans="1:8" ht="14.4">
      <c r="A2" s="55" t="s">
        <v>1</v>
      </c>
      <c r="B2" s="47"/>
      <c r="C2" s="47"/>
      <c r="D2" s="47"/>
      <c r="E2" s="47"/>
      <c r="F2" s="47"/>
      <c r="G2" s="47"/>
      <c r="H2" s="47"/>
    </row>
    <row r="4" spans="1:8" ht="14.4">
      <c r="A4" s="1" t="s">
        <v>2</v>
      </c>
      <c r="B4" s="56"/>
      <c r="C4" s="50"/>
      <c r="D4" s="50"/>
      <c r="E4" s="1" t="s">
        <v>3</v>
      </c>
      <c r="F4" s="56"/>
      <c r="G4" s="50"/>
      <c r="H4" s="50"/>
    </row>
    <row r="5" spans="1:8" ht="14.4">
      <c r="A5" s="1" t="s">
        <v>4</v>
      </c>
      <c r="B5" s="56"/>
      <c r="C5" s="50"/>
      <c r="D5" s="50"/>
      <c r="E5" s="1" t="s">
        <v>5</v>
      </c>
      <c r="F5" s="57"/>
      <c r="G5" s="50"/>
      <c r="H5" s="50"/>
    </row>
    <row r="6" spans="1:8" ht="14.4">
      <c r="A6" s="1" t="s">
        <v>6</v>
      </c>
      <c r="B6" s="58" t="s">
        <v>7</v>
      </c>
      <c r="C6" s="50"/>
      <c r="D6" s="50"/>
      <c r="E6" s="1" t="s">
        <v>8</v>
      </c>
      <c r="F6" s="59"/>
      <c r="G6" s="50"/>
      <c r="H6" s="50"/>
    </row>
    <row r="7" spans="1:8" ht="14.4">
      <c r="A7" s="1" t="s">
        <v>9</v>
      </c>
      <c r="B7" s="56"/>
      <c r="C7" s="50"/>
      <c r="D7" s="50"/>
      <c r="E7" s="1" t="s">
        <v>10</v>
      </c>
      <c r="F7" s="56"/>
      <c r="G7" s="50"/>
      <c r="H7" s="50"/>
    </row>
    <row r="9" spans="1:8" ht="14.4">
      <c r="A9" s="49" t="s">
        <v>11</v>
      </c>
      <c r="B9" s="47"/>
      <c r="C9" s="47"/>
      <c r="D9" s="47"/>
      <c r="E9" s="47"/>
      <c r="F9" s="47"/>
      <c r="G9" s="47"/>
      <c r="H9" s="47"/>
    </row>
    <row r="10" spans="1:8" ht="15" customHeight="1">
      <c r="A10" s="44" t="s">
        <v>12</v>
      </c>
      <c r="B10" s="44" t="s">
        <v>13</v>
      </c>
      <c r="C10" s="44" t="s">
        <v>14</v>
      </c>
      <c r="D10" s="51" t="s">
        <v>15</v>
      </c>
      <c r="E10" s="47"/>
      <c r="F10" s="47"/>
      <c r="G10" s="47"/>
      <c r="H10" s="47"/>
    </row>
    <row r="11" spans="1:8" ht="42" customHeight="1">
      <c r="A11" s="70" t="s">
        <v>16</v>
      </c>
      <c r="B11" s="71" t="s">
        <v>17</v>
      </c>
      <c r="C11" s="72" t="s">
        <v>18</v>
      </c>
      <c r="D11" s="73"/>
      <c r="E11" s="73"/>
      <c r="F11" s="73"/>
      <c r="G11" s="73"/>
      <c r="H11" s="73"/>
    </row>
    <row r="12" spans="1:8" ht="42" customHeight="1">
      <c r="A12" s="70" t="s">
        <v>19</v>
      </c>
      <c r="B12" s="71" t="s">
        <v>20</v>
      </c>
      <c r="C12" s="72" t="s">
        <v>18</v>
      </c>
      <c r="D12" s="73"/>
      <c r="E12" s="73"/>
      <c r="F12" s="73"/>
      <c r="G12" s="73"/>
      <c r="H12" s="73"/>
    </row>
    <row r="13" spans="1:8" ht="42" customHeight="1">
      <c r="A13" s="70" t="s">
        <v>21</v>
      </c>
      <c r="B13" s="74" t="s">
        <v>22</v>
      </c>
      <c r="C13" s="72" t="s">
        <v>18</v>
      </c>
      <c r="D13" s="73"/>
      <c r="E13" s="73"/>
      <c r="F13" s="73"/>
      <c r="G13" s="73"/>
      <c r="H13" s="73"/>
    </row>
    <row r="14" spans="1:8" ht="42" customHeight="1">
      <c r="A14" s="70" t="s">
        <v>23</v>
      </c>
      <c r="B14" s="71" t="s">
        <v>24</v>
      </c>
      <c r="C14" s="72" t="s">
        <v>18</v>
      </c>
      <c r="D14" s="73"/>
      <c r="E14" s="73"/>
      <c r="F14" s="73"/>
      <c r="G14" s="73"/>
      <c r="H14" s="73"/>
    </row>
    <row r="15" spans="1:8" ht="16.2" customHeight="1" thickBot="1">
      <c r="A15" s="69" t="s">
        <v>25</v>
      </c>
      <c r="B15" s="48"/>
      <c r="C15" s="69" t="str">
        <f>IF(COUNTIF(C11:C14,"Fail")&gt;0,"NOT QUALIFIED",IF(COUNTA(C11:C14)&lt;6,"INCOMPLETE",IF(COUNTIF(C11:C14,"Conditional Pass")&gt;0,"QUALIFIED — CONDITIONS PENDING","QUALIFIED")))</f>
        <v>INCOMPLETE</v>
      </c>
      <c r="D15" s="48"/>
      <c r="E15" s="48"/>
      <c r="F15" s="48"/>
      <c r="G15" s="48"/>
      <c r="H15" s="48"/>
    </row>
    <row r="17" spans="1:8" ht="14.4">
      <c r="A17" s="49" t="s">
        <v>26</v>
      </c>
      <c r="B17" s="47"/>
      <c r="C17" s="47"/>
      <c r="D17" s="47"/>
      <c r="E17" s="47"/>
      <c r="F17" s="47"/>
      <c r="G17" s="47"/>
      <c r="H17" s="47"/>
    </row>
    <row r="18" spans="1:8" ht="28.2" customHeight="1">
      <c r="A18" s="44" t="s">
        <v>27</v>
      </c>
      <c r="B18" s="51" t="s">
        <v>28</v>
      </c>
      <c r="C18" s="47"/>
      <c r="D18" s="47"/>
      <c r="E18" s="44" t="s">
        <v>29</v>
      </c>
      <c r="F18" s="51" t="s">
        <v>30</v>
      </c>
      <c r="G18" s="47"/>
      <c r="H18" s="47"/>
    </row>
    <row r="19" spans="1:8" ht="57.75" customHeight="1">
      <c r="A19" s="2" t="s">
        <v>31</v>
      </c>
      <c r="B19" s="52" t="s">
        <v>32</v>
      </c>
      <c r="C19" s="50"/>
      <c r="D19" s="50"/>
      <c r="E19" s="3">
        <v>90</v>
      </c>
      <c r="F19" s="53">
        <v>90</v>
      </c>
      <c r="G19" s="50"/>
      <c r="H19" s="50"/>
    </row>
    <row r="21" spans="1:8" ht="14.4">
      <c r="A21" s="49" t="s">
        <v>33</v>
      </c>
      <c r="B21" s="47"/>
      <c r="C21" s="47"/>
      <c r="D21" s="47"/>
      <c r="E21" s="47"/>
      <c r="F21" s="47"/>
      <c r="G21" s="47"/>
      <c r="H21" s="47"/>
    </row>
    <row r="22" spans="1:8" ht="14.4">
      <c r="A22" s="44" t="s">
        <v>34</v>
      </c>
      <c r="B22" s="44" t="s">
        <v>35</v>
      </c>
      <c r="C22" s="44" t="s">
        <v>36</v>
      </c>
      <c r="D22" s="44" t="s">
        <v>37</v>
      </c>
      <c r="E22" s="44" t="s">
        <v>30</v>
      </c>
      <c r="F22" s="44" t="s">
        <v>38</v>
      </c>
      <c r="G22" s="44" t="s">
        <v>39</v>
      </c>
      <c r="H22" s="44" t="s">
        <v>40</v>
      </c>
    </row>
    <row r="23" spans="1:8" ht="73.5" customHeight="1">
      <c r="A23" s="70" t="s">
        <v>41</v>
      </c>
      <c r="B23" s="75" t="s">
        <v>42</v>
      </c>
      <c r="C23" s="76"/>
      <c r="D23" s="83">
        <v>3</v>
      </c>
      <c r="E23" s="78"/>
      <c r="F23" s="79" t="s">
        <v>43</v>
      </c>
      <c r="G23" s="79" t="s">
        <v>44</v>
      </c>
      <c r="H23" s="79"/>
    </row>
    <row r="24" spans="1:8" ht="73.5" customHeight="1">
      <c r="A24" s="70" t="s">
        <v>45</v>
      </c>
      <c r="B24" s="75" t="s">
        <v>46</v>
      </c>
      <c r="C24" s="76"/>
      <c r="D24" s="83">
        <v>2</v>
      </c>
      <c r="E24" s="78"/>
      <c r="F24" s="79" t="s">
        <v>47</v>
      </c>
      <c r="G24" s="79" t="s">
        <v>48</v>
      </c>
      <c r="H24" s="79"/>
    </row>
    <row r="25" spans="1:8" ht="73.5" customHeight="1">
      <c r="A25" s="70" t="s">
        <v>49</v>
      </c>
      <c r="B25" s="75" t="s">
        <v>50</v>
      </c>
      <c r="C25" s="80"/>
      <c r="D25" s="83">
        <v>2</v>
      </c>
      <c r="E25" s="81"/>
      <c r="F25" s="79" t="s">
        <v>51</v>
      </c>
      <c r="G25" s="79" t="s">
        <v>52</v>
      </c>
      <c r="H25" s="79"/>
    </row>
    <row r="26" spans="1:8" ht="73.5" customHeight="1">
      <c r="A26" s="70" t="s">
        <v>53</v>
      </c>
      <c r="B26" s="75" t="s">
        <v>54</v>
      </c>
      <c r="C26" s="80"/>
      <c r="D26" s="83">
        <v>1</v>
      </c>
      <c r="E26" s="78"/>
      <c r="F26" s="79" t="s">
        <v>55</v>
      </c>
      <c r="G26" s="79" t="s">
        <v>56</v>
      </c>
      <c r="H26" s="79"/>
    </row>
    <row r="27" spans="1:8" ht="60" customHeight="1">
      <c r="A27" s="70" t="s">
        <v>57</v>
      </c>
      <c r="B27" s="75" t="s">
        <v>58</v>
      </c>
      <c r="C27" s="82"/>
      <c r="D27" s="77">
        <v>2</v>
      </c>
      <c r="E27" s="81"/>
      <c r="F27" s="79" t="s">
        <v>59</v>
      </c>
      <c r="G27" s="79" t="s">
        <v>60</v>
      </c>
      <c r="H27" s="79"/>
    </row>
    <row r="28" spans="1:8" ht="16.2" customHeight="1">
      <c r="A28" s="91" t="s">
        <v>61</v>
      </c>
      <c r="B28" s="73"/>
      <c r="C28" s="73"/>
      <c r="D28" s="94">
        <v>10</v>
      </c>
      <c r="E28" s="94">
        <f>SUM(E23:E27)</f>
        <v>0</v>
      </c>
      <c r="F28" s="96"/>
      <c r="G28" s="96"/>
      <c r="H28" s="96"/>
    </row>
    <row r="29" spans="1:8" ht="15" customHeight="1">
      <c r="A29" s="84"/>
      <c r="B29" s="84"/>
      <c r="C29" s="84"/>
      <c r="D29" s="84"/>
      <c r="E29" s="84"/>
      <c r="F29" s="84"/>
      <c r="G29" s="84"/>
      <c r="H29" s="84"/>
    </row>
    <row r="30" spans="1:8" ht="14.4">
      <c r="A30" s="92" t="s">
        <v>62</v>
      </c>
      <c r="B30" s="93"/>
      <c r="C30" s="93"/>
      <c r="D30" s="93"/>
      <c r="E30" s="85"/>
      <c r="F30" s="86"/>
      <c r="G30" s="86"/>
      <c r="H30" s="86"/>
    </row>
    <row r="31" spans="1:8" s="4" customFormat="1" ht="14.4">
      <c r="A31" s="92" t="s">
        <v>63</v>
      </c>
      <c r="B31" s="93"/>
      <c r="C31" s="93"/>
      <c r="D31" s="93"/>
      <c r="E31" s="97">
        <v>9</v>
      </c>
      <c r="F31" s="87"/>
      <c r="G31" s="87"/>
      <c r="H31" s="87"/>
    </row>
    <row r="32" spans="1:8" s="4" customFormat="1" ht="14.4">
      <c r="A32" s="92" t="s">
        <v>64</v>
      </c>
      <c r="B32" s="92"/>
      <c r="C32" s="92"/>
      <c r="D32" s="92"/>
      <c r="E32" s="88"/>
      <c r="F32" s="89"/>
      <c r="G32" s="89"/>
      <c r="H32" s="89"/>
    </row>
    <row r="33" spans="1:8" ht="14.4">
      <c r="A33" s="90" t="s">
        <v>65</v>
      </c>
      <c r="B33" s="73"/>
      <c r="C33" s="73"/>
      <c r="D33" s="73"/>
      <c r="E33" s="90" t="str">
        <f>IF(F19=0,"NOT QUALIFIED / INCOMPLETE",IF(E28&gt;=8,"HIGH PRIORITY — QUALIFIED RENEWAL",IF(E28&gt;=5,"PRIORITY — QUALIFIED RENEWAL","QUALIFIED RENEWAL — REVIEW DIFFERENTIATORS")))</f>
        <v>QUALIFIED RENEWAL — REVIEW DIFFERENTIATORS</v>
      </c>
      <c r="F33" s="73"/>
      <c r="G33" s="73"/>
      <c r="H33" s="73"/>
    </row>
    <row r="35" spans="1:8" ht="43.5" customHeight="1">
      <c r="A35" s="46" t="s">
        <v>66</v>
      </c>
      <c r="B35" s="47"/>
      <c r="C35" s="47"/>
      <c r="D35" s="47"/>
      <c r="E35" s="47"/>
      <c r="F35" s="47"/>
      <c r="G35" s="47"/>
      <c r="H35" s="47"/>
    </row>
    <row r="36" spans="1:8" ht="15" customHeight="1">
      <c r="A36" s="5" t="s">
        <v>67</v>
      </c>
      <c r="B36" s="5" t="s">
        <v>68</v>
      </c>
      <c r="C36" s="5" t="s">
        <v>69</v>
      </c>
      <c r="D36" s="5" t="s">
        <v>70</v>
      </c>
      <c r="E36" s="4"/>
      <c r="F36" s="4"/>
      <c r="G36" s="4"/>
      <c r="H36" s="4"/>
    </row>
    <row r="37" spans="1:8" ht="15" customHeight="1">
      <c r="A37" s="6" t="s">
        <v>71</v>
      </c>
      <c r="B37" s="7">
        <v>4620.8100000000004</v>
      </c>
      <c r="C37" s="7">
        <v>4851.8500000000004</v>
      </c>
      <c r="D37" s="7">
        <v>4944.26</v>
      </c>
      <c r="E37" s="4"/>
      <c r="F37" s="4"/>
      <c r="G37" s="4"/>
      <c r="H37" s="4"/>
    </row>
    <row r="38" spans="1:8" ht="15" customHeight="1">
      <c r="A38" s="8" t="s">
        <v>72</v>
      </c>
      <c r="B38" s="7">
        <v>19612.330000000002</v>
      </c>
      <c r="C38" s="7">
        <v>20592.95</v>
      </c>
      <c r="D38" s="7">
        <v>20985.200000000001</v>
      </c>
      <c r="E38" s="4"/>
      <c r="F38" s="4"/>
      <c r="G38" s="4"/>
      <c r="H38" s="4"/>
    </row>
    <row r="39" spans="1:8" ht="15" customHeight="1">
      <c r="A39" s="8" t="s">
        <v>73</v>
      </c>
      <c r="B39" s="7">
        <v>17182.3</v>
      </c>
      <c r="C39" s="7">
        <v>18041.41</v>
      </c>
      <c r="D39" s="7">
        <v>18385.060000000001</v>
      </c>
      <c r="E39" s="4"/>
      <c r="F39" s="4"/>
      <c r="G39" s="4"/>
      <c r="H39" s="4"/>
    </row>
  </sheetData>
  <autoFilter ref="A22:H27" xr:uid="{00000000-0009-0000-0000-000000000000}"/>
  <mergeCells count="32">
    <mergeCell ref="D10:H10"/>
    <mergeCell ref="A1:H1"/>
    <mergeCell ref="A2:H2"/>
    <mergeCell ref="B4:D4"/>
    <mergeCell ref="F4:H4"/>
    <mergeCell ref="B5:D5"/>
    <mergeCell ref="F5:H5"/>
    <mergeCell ref="B6:D6"/>
    <mergeCell ref="F6:H6"/>
    <mergeCell ref="B7:D7"/>
    <mergeCell ref="F7:H7"/>
    <mergeCell ref="A9:H9"/>
    <mergeCell ref="A21:H21"/>
    <mergeCell ref="D11:H11"/>
    <mergeCell ref="D12:H12"/>
    <mergeCell ref="D13:H13"/>
    <mergeCell ref="D14:H14"/>
    <mergeCell ref="A15:B15"/>
    <mergeCell ref="C15:H15"/>
    <mergeCell ref="A17:H17"/>
    <mergeCell ref="B18:D18"/>
    <mergeCell ref="F18:H18"/>
    <mergeCell ref="B19:D19"/>
    <mergeCell ref="F19:H19"/>
    <mergeCell ref="A35:H35"/>
    <mergeCell ref="A28:C28"/>
    <mergeCell ref="A30:D30"/>
    <mergeCell ref="E30:H30"/>
    <mergeCell ref="A33:D33"/>
    <mergeCell ref="E33:H33"/>
    <mergeCell ref="A31:D31"/>
    <mergeCell ref="A32:D32"/>
  </mergeCells>
  <conditionalFormatting sqref="C11:C14">
    <cfRule type="expression" dxfId="2" priority="1">
      <formula>C11="Fail"</formula>
    </cfRule>
    <cfRule type="expression" dxfId="1" priority="2">
      <formula>C11="Pass"</formula>
    </cfRule>
  </conditionalFormatting>
  <conditionalFormatting sqref="E23:E27">
    <cfRule type="cellIs" dxfId="0" priority="3" operator="lessThan">
      <formula>0.5</formula>
    </cfRule>
  </conditionalFormatting>
  <dataValidations count="2">
    <dataValidation type="list" allowBlank="1" sqref="C27" xr:uid="{12A02E9D-0BC1-4636-AE55-589732E37600}">
      <formula1>"No material concerns,Minor correctable concerns,Unresolved material concerns"</formula1>
      <formula2>0</formula2>
    </dataValidation>
    <dataValidation type="list" allowBlank="1" sqref="C11:C14" xr:uid="{BBDAD8B4-3C28-45CA-84ED-5FC2B2684723}">
      <formula1>"Pass,Conditional Pass,Fail"</formula1>
      <formula2>0</formula2>
    </dataValidation>
  </dataValidations>
  <pageMargins left="0.75" right="0.75" top="1" bottom="1" header="0.511811023622047" footer="0.5"/>
  <pageSetup fitToHeight="2" orientation="landscape" horizontalDpi="300" verticalDpi="300"/>
  <headerFooter>
    <oddFooter>&amp;CRTFH FY 2026 PSH Renewal Priority Scorecard&amp;RPage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0B02-B28B-42F6-AF95-60A99FC13A8E}">
  <dimension ref="A1:T36"/>
  <sheetViews>
    <sheetView topLeftCell="A25" workbookViewId="0">
      <selection activeCell="F33" sqref="F33"/>
    </sheetView>
  </sheetViews>
  <sheetFormatPr defaultColWidth="9.109375" defaultRowHeight="14.4"/>
  <cols>
    <col min="1" max="1" width="31.5546875" style="65" customWidth="1"/>
    <col min="2" max="2" width="42.5546875" style="65" customWidth="1"/>
    <col min="3" max="3" width="12.33203125" style="65" bestFit="1" customWidth="1"/>
    <col min="4" max="4" width="11.44140625" style="65" bestFit="1" customWidth="1"/>
    <col min="5" max="5" width="11.5546875" style="104" bestFit="1" customWidth="1"/>
    <col min="6" max="6" width="9.33203125" style="103" bestFit="1" customWidth="1"/>
    <col min="7" max="7" width="14.88671875" style="103" bestFit="1" customWidth="1"/>
    <col min="8" max="8" width="19.88671875" style="65" bestFit="1" customWidth="1"/>
    <col min="9" max="9" width="25" style="65" bestFit="1" customWidth="1"/>
    <col min="10" max="10" width="28.6640625" style="65" customWidth="1"/>
    <col min="11" max="11" width="14.88671875" style="65" customWidth="1"/>
    <col min="12" max="12" width="34.33203125" style="65" customWidth="1"/>
    <col min="13" max="13" width="21.33203125" style="65" bestFit="1" customWidth="1"/>
    <col min="14" max="15" width="19.109375" style="65" bestFit="1" customWidth="1"/>
    <col min="16" max="17" width="38.88671875" style="65" customWidth="1"/>
    <col min="18" max="20" width="14.88671875" style="65" customWidth="1"/>
    <col min="21" max="16384" width="9.109375" style="65"/>
  </cols>
  <sheetData>
    <row r="1" spans="1:20" ht="23.4">
      <c r="A1" s="98" t="s">
        <v>74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>
      <c r="A3" s="101" t="s">
        <v>2</v>
      </c>
      <c r="B3" s="102"/>
      <c r="C3" s="103"/>
      <c r="D3" s="103"/>
      <c r="J3" s="101" t="s">
        <v>75</v>
      </c>
      <c r="K3" s="105"/>
    </row>
    <row r="4" spans="1:20">
      <c r="A4" s="101" t="s">
        <v>76</v>
      </c>
      <c r="B4" s="102"/>
      <c r="C4" s="103"/>
      <c r="D4" s="103"/>
      <c r="J4" s="101" t="s">
        <v>77</v>
      </c>
      <c r="K4" s="105"/>
    </row>
    <row r="5" spans="1:20">
      <c r="A5" s="101" t="s">
        <v>6</v>
      </c>
      <c r="B5" s="102" t="s">
        <v>195</v>
      </c>
      <c r="C5" s="103"/>
      <c r="D5" s="103"/>
      <c r="J5" s="101" t="s">
        <v>79</v>
      </c>
      <c r="K5" s="106">
        <f>IFERROR($K$30/$J$30,0)</f>
        <v>0</v>
      </c>
    </row>
    <row r="6" spans="1:20">
      <c r="A6" s="101" t="s">
        <v>9</v>
      </c>
      <c r="B6" s="102"/>
      <c r="C6" s="103"/>
      <c r="D6" s="103"/>
      <c r="J6" s="101" t="s">
        <v>80</v>
      </c>
      <c r="K6" s="105">
        <f>$K$30</f>
        <v>0</v>
      </c>
    </row>
    <row r="8" spans="1:20" ht="28.8">
      <c r="A8" s="107" t="s">
        <v>34</v>
      </c>
      <c r="B8" s="107" t="s">
        <v>81</v>
      </c>
      <c r="C8" s="107" t="s">
        <v>6</v>
      </c>
      <c r="D8" s="107" t="s">
        <v>82</v>
      </c>
      <c r="E8" s="107" t="s">
        <v>83</v>
      </c>
      <c r="F8" s="107" t="s">
        <v>84</v>
      </c>
      <c r="G8" s="107" t="s">
        <v>85</v>
      </c>
      <c r="H8" s="107" t="s">
        <v>86</v>
      </c>
      <c r="I8" s="107" t="s">
        <v>87</v>
      </c>
      <c r="J8" s="107" t="s">
        <v>39</v>
      </c>
      <c r="K8" s="107" t="s">
        <v>88</v>
      </c>
      <c r="L8" s="107" t="s">
        <v>40</v>
      </c>
      <c r="M8" s="107" t="s">
        <v>89</v>
      </c>
      <c r="N8" s="107" t="s">
        <v>90</v>
      </c>
      <c r="O8" s="107" t="s">
        <v>91</v>
      </c>
    </row>
    <row r="9" spans="1:20" ht="28.8">
      <c r="A9" s="108" t="s">
        <v>92</v>
      </c>
      <c r="B9" s="109" t="s">
        <v>93</v>
      </c>
      <c r="C9" s="110" t="s">
        <v>176</v>
      </c>
      <c r="D9" s="111"/>
      <c r="E9" s="110">
        <v>0</v>
      </c>
      <c r="F9" s="20" t="s">
        <v>94</v>
      </c>
      <c r="G9" s="110" t="s">
        <v>95</v>
      </c>
      <c r="H9" s="110"/>
      <c r="I9" s="110" t="s">
        <v>96</v>
      </c>
      <c r="J9" s="108" t="s">
        <v>97</v>
      </c>
      <c r="K9" s="112"/>
      <c r="L9" s="112"/>
      <c r="M9" s="113">
        <v>0</v>
      </c>
      <c r="N9" s="113">
        <v>0</v>
      </c>
      <c r="O9" s="113">
        <v>0</v>
      </c>
    </row>
    <row r="10" spans="1:20" ht="28.8">
      <c r="A10" s="108" t="s">
        <v>92</v>
      </c>
      <c r="B10" s="109" t="s">
        <v>98</v>
      </c>
      <c r="C10" s="110" t="s">
        <v>176</v>
      </c>
      <c r="D10" s="111"/>
      <c r="E10" s="110">
        <v>0</v>
      </c>
      <c r="F10" s="20" t="s">
        <v>94</v>
      </c>
      <c r="G10" s="110" t="s">
        <v>95</v>
      </c>
      <c r="H10" s="110"/>
      <c r="I10" s="110" t="s">
        <v>96</v>
      </c>
      <c r="J10" s="108" t="s">
        <v>99</v>
      </c>
      <c r="K10" s="112"/>
      <c r="L10" s="112"/>
      <c r="M10" s="113">
        <v>0</v>
      </c>
      <c r="N10" s="113">
        <v>0</v>
      </c>
      <c r="O10" s="113">
        <v>0</v>
      </c>
    </row>
    <row r="11" spans="1:20" ht="28.8">
      <c r="A11" s="108" t="s">
        <v>92</v>
      </c>
      <c r="B11" s="109" t="s">
        <v>100</v>
      </c>
      <c r="C11" s="110" t="s">
        <v>176</v>
      </c>
      <c r="D11" s="111"/>
      <c r="E11" s="110">
        <v>0</v>
      </c>
      <c r="F11" s="20" t="s">
        <v>94</v>
      </c>
      <c r="G11" s="110" t="s">
        <v>95</v>
      </c>
      <c r="H11" s="110"/>
      <c r="I11" s="110" t="s">
        <v>96</v>
      </c>
      <c r="J11" s="108" t="s">
        <v>101</v>
      </c>
      <c r="K11" s="112"/>
      <c r="L11" s="112"/>
      <c r="M11" s="113">
        <v>0</v>
      </c>
      <c r="N11" s="113">
        <v>0</v>
      </c>
      <c r="O11" s="113">
        <v>0</v>
      </c>
    </row>
    <row r="12" spans="1:20">
      <c r="A12" s="108" t="s">
        <v>92</v>
      </c>
      <c r="B12" s="109" t="s">
        <v>102</v>
      </c>
      <c r="C12" s="110" t="s">
        <v>176</v>
      </c>
      <c r="D12" s="111"/>
      <c r="E12" s="110">
        <v>0</v>
      </c>
      <c r="F12" s="20" t="s">
        <v>94</v>
      </c>
      <c r="G12" s="110" t="s">
        <v>95</v>
      </c>
      <c r="H12" s="110"/>
      <c r="I12" s="110" t="s">
        <v>96</v>
      </c>
      <c r="J12" s="108" t="s">
        <v>103</v>
      </c>
      <c r="K12" s="112"/>
      <c r="L12" s="112"/>
      <c r="M12" s="113">
        <v>0</v>
      </c>
      <c r="N12" s="113">
        <v>0</v>
      </c>
      <c r="O12" s="113">
        <v>0</v>
      </c>
    </row>
    <row r="13" spans="1:20" ht="28.8">
      <c r="A13" s="108" t="s">
        <v>92</v>
      </c>
      <c r="B13" s="109" t="s">
        <v>104</v>
      </c>
      <c r="C13" s="110" t="s">
        <v>176</v>
      </c>
      <c r="D13" s="111"/>
      <c r="E13" s="110">
        <v>0</v>
      </c>
      <c r="F13" s="20" t="s">
        <v>94</v>
      </c>
      <c r="G13" s="110" t="s">
        <v>95</v>
      </c>
      <c r="H13" s="110"/>
      <c r="I13" s="110" t="s">
        <v>96</v>
      </c>
      <c r="J13" s="108" t="s">
        <v>105</v>
      </c>
      <c r="K13" s="112"/>
      <c r="L13" s="112"/>
      <c r="M13" s="113">
        <v>0</v>
      </c>
      <c r="N13" s="113">
        <v>0</v>
      </c>
      <c r="O13" s="113">
        <v>0</v>
      </c>
    </row>
    <row r="14" spans="1:20">
      <c r="A14" s="108" t="s">
        <v>92</v>
      </c>
      <c r="B14" s="109" t="s">
        <v>106</v>
      </c>
      <c r="C14" s="110" t="s">
        <v>176</v>
      </c>
      <c r="D14" s="111"/>
      <c r="E14" s="110">
        <v>0</v>
      </c>
      <c r="F14" s="20" t="s">
        <v>94</v>
      </c>
      <c r="G14" s="110" t="s">
        <v>95</v>
      </c>
      <c r="H14" s="110"/>
      <c r="I14" s="110"/>
      <c r="J14" s="108" t="s">
        <v>107</v>
      </c>
      <c r="K14" s="112"/>
      <c r="L14" s="112"/>
      <c r="M14" s="113">
        <v>0</v>
      </c>
      <c r="N14" s="113">
        <v>0</v>
      </c>
      <c r="O14" s="113">
        <v>0</v>
      </c>
    </row>
    <row r="15" spans="1:20">
      <c r="A15" s="108" t="s">
        <v>108</v>
      </c>
      <c r="B15" s="109" t="s">
        <v>109</v>
      </c>
      <c r="C15" s="110" t="s">
        <v>176</v>
      </c>
      <c r="D15" s="114"/>
      <c r="E15" s="110">
        <v>25</v>
      </c>
      <c r="F15" s="115"/>
      <c r="G15" s="116" t="s">
        <v>177</v>
      </c>
      <c r="H15" s="116" t="s">
        <v>178</v>
      </c>
      <c r="I15" s="116" t="s">
        <v>179</v>
      </c>
      <c r="J15" s="108" t="s">
        <v>113</v>
      </c>
      <c r="K15" s="112"/>
      <c r="L15" s="112"/>
      <c r="M15" s="113">
        <v>25</v>
      </c>
      <c r="N15" s="113">
        <v>12.5</v>
      </c>
      <c r="O15" s="113">
        <v>0</v>
      </c>
    </row>
    <row r="16" spans="1:20" ht="28.8">
      <c r="A16" s="108" t="s">
        <v>114</v>
      </c>
      <c r="B16" s="109" t="s">
        <v>115</v>
      </c>
      <c r="C16" s="110" t="s">
        <v>176</v>
      </c>
      <c r="D16" s="64"/>
      <c r="E16" s="110">
        <v>4</v>
      </c>
      <c r="F16" s="115"/>
      <c r="G16" s="116" t="s">
        <v>110</v>
      </c>
      <c r="H16" s="116" t="s">
        <v>111</v>
      </c>
      <c r="I16" s="116" t="s">
        <v>112</v>
      </c>
      <c r="J16" s="108" t="s">
        <v>119</v>
      </c>
      <c r="K16" s="112"/>
      <c r="L16" s="112"/>
      <c r="M16" s="113">
        <v>4</v>
      </c>
      <c r="N16" s="113">
        <v>2</v>
      </c>
      <c r="O16" s="113">
        <v>0</v>
      </c>
    </row>
    <row r="17" spans="1:20" ht="28.8">
      <c r="A17" s="108" t="s">
        <v>114</v>
      </c>
      <c r="B17" s="109" t="s">
        <v>120</v>
      </c>
      <c r="C17" s="110" t="s">
        <v>176</v>
      </c>
      <c r="D17" s="64"/>
      <c r="E17" s="110">
        <v>4</v>
      </c>
      <c r="F17" s="115"/>
      <c r="G17" s="27" t="s">
        <v>180</v>
      </c>
      <c r="H17" s="116" t="s">
        <v>94</v>
      </c>
      <c r="I17" s="116" t="s">
        <v>94</v>
      </c>
      <c r="J17" s="108" t="s">
        <v>119</v>
      </c>
      <c r="K17" s="112"/>
      <c r="L17" s="112"/>
      <c r="M17" s="113">
        <v>4</v>
      </c>
      <c r="N17" s="113">
        <v>2</v>
      </c>
      <c r="O17" s="113">
        <v>0</v>
      </c>
    </row>
    <row r="18" spans="1:20" ht="28.8">
      <c r="A18" s="108" t="s">
        <v>121</v>
      </c>
      <c r="B18" s="109" t="s">
        <v>122</v>
      </c>
      <c r="C18" s="110" t="s">
        <v>176</v>
      </c>
      <c r="D18" s="64"/>
      <c r="E18" s="110">
        <v>4</v>
      </c>
      <c r="F18" s="115"/>
      <c r="G18" s="116" t="s">
        <v>181</v>
      </c>
      <c r="H18" s="116" t="s">
        <v>182</v>
      </c>
      <c r="I18" s="116" t="s">
        <v>183</v>
      </c>
      <c r="J18" s="108" t="s">
        <v>119</v>
      </c>
      <c r="K18" s="112"/>
      <c r="L18" s="112"/>
      <c r="M18" s="113">
        <v>4</v>
      </c>
      <c r="N18" s="113">
        <v>2</v>
      </c>
      <c r="O18" s="113">
        <v>0</v>
      </c>
    </row>
    <row r="19" spans="1:20" ht="28.8">
      <c r="A19" s="108" t="s">
        <v>121</v>
      </c>
      <c r="B19" s="109" t="s">
        <v>123</v>
      </c>
      <c r="C19" s="110" t="s">
        <v>176</v>
      </c>
      <c r="D19" s="64"/>
      <c r="E19" s="110">
        <v>4</v>
      </c>
      <c r="F19" s="115"/>
      <c r="G19" s="27" t="s">
        <v>180</v>
      </c>
      <c r="H19" s="116" t="s">
        <v>94</v>
      </c>
      <c r="I19" s="116" t="s">
        <v>94</v>
      </c>
      <c r="J19" s="108" t="s">
        <v>119</v>
      </c>
      <c r="K19" s="112"/>
      <c r="L19" s="112"/>
      <c r="M19" s="113">
        <v>4</v>
      </c>
      <c r="N19" s="113">
        <v>2</v>
      </c>
      <c r="O19" s="113">
        <v>0</v>
      </c>
    </row>
    <row r="20" spans="1:20" ht="28.8">
      <c r="A20" s="108" t="s">
        <v>124</v>
      </c>
      <c r="B20" s="109" t="s">
        <v>125</v>
      </c>
      <c r="C20" s="110" t="s">
        <v>176</v>
      </c>
      <c r="D20" s="117"/>
      <c r="E20" s="110">
        <v>6</v>
      </c>
      <c r="F20" s="115"/>
      <c r="G20" s="110" t="s">
        <v>126</v>
      </c>
      <c r="H20" s="110" t="s">
        <v>184</v>
      </c>
      <c r="I20" s="110" t="s">
        <v>128</v>
      </c>
      <c r="J20" s="108" t="s">
        <v>129</v>
      </c>
      <c r="K20" s="112"/>
      <c r="L20" s="112"/>
      <c r="M20" s="113">
        <v>6</v>
      </c>
      <c r="N20" s="113">
        <v>3</v>
      </c>
      <c r="O20" s="113">
        <v>0</v>
      </c>
    </row>
    <row r="21" spans="1:20" ht="28.8">
      <c r="A21" s="108" t="s">
        <v>124</v>
      </c>
      <c r="B21" s="109" t="s">
        <v>130</v>
      </c>
      <c r="C21" s="110" t="s">
        <v>176</v>
      </c>
      <c r="D21" s="118"/>
      <c r="E21" s="110">
        <v>6</v>
      </c>
      <c r="F21" s="20"/>
      <c r="G21" s="110" t="s">
        <v>131</v>
      </c>
      <c r="H21" s="110" t="s">
        <v>132</v>
      </c>
      <c r="I21" s="110" t="s">
        <v>133</v>
      </c>
      <c r="J21" s="108" t="s">
        <v>134</v>
      </c>
      <c r="K21" s="112"/>
      <c r="L21" s="112"/>
      <c r="M21" s="113">
        <v>6</v>
      </c>
      <c r="N21" s="113">
        <v>3</v>
      </c>
      <c r="O21" s="113">
        <v>0</v>
      </c>
    </row>
    <row r="22" spans="1:20" ht="28.8">
      <c r="A22" s="108" t="s">
        <v>124</v>
      </c>
      <c r="B22" s="109" t="s">
        <v>58</v>
      </c>
      <c r="C22" s="110" t="s">
        <v>176</v>
      </c>
      <c r="D22" s="119"/>
      <c r="E22" s="110">
        <v>12</v>
      </c>
      <c r="F22" s="115"/>
      <c r="G22" s="110" t="s">
        <v>135</v>
      </c>
      <c r="H22" s="110" t="s">
        <v>136</v>
      </c>
      <c r="I22" s="110" t="s">
        <v>137</v>
      </c>
      <c r="J22" s="108" t="s">
        <v>138</v>
      </c>
      <c r="K22" s="112"/>
      <c r="L22" s="112"/>
      <c r="M22" s="113">
        <v>12</v>
      </c>
      <c r="N22" s="113">
        <v>6</v>
      </c>
      <c r="O22" s="113">
        <v>0</v>
      </c>
    </row>
    <row r="23" spans="1:20" ht="28.8">
      <c r="A23" s="108" t="s">
        <v>139</v>
      </c>
      <c r="B23" s="109" t="s">
        <v>140</v>
      </c>
      <c r="C23" s="110" t="s">
        <v>176</v>
      </c>
      <c r="D23" s="64"/>
      <c r="E23" s="110">
        <v>7</v>
      </c>
      <c r="F23" s="115"/>
      <c r="G23" s="27">
        <v>0</v>
      </c>
      <c r="H23" s="116" t="s">
        <v>185</v>
      </c>
      <c r="I23" s="116" t="s">
        <v>186</v>
      </c>
      <c r="J23" s="108" t="s">
        <v>144</v>
      </c>
      <c r="K23" s="112"/>
      <c r="L23" s="112"/>
      <c r="M23" s="113">
        <v>7</v>
      </c>
      <c r="N23" s="113">
        <v>3.5</v>
      </c>
      <c r="O23" s="113">
        <v>0</v>
      </c>
    </row>
    <row r="24" spans="1:20" ht="28.8">
      <c r="A24" s="108" t="s">
        <v>145</v>
      </c>
      <c r="B24" s="109" t="s">
        <v>146</v>
      </c>
      <c r="C24" s="110" t="s">
        <v>176</v>
      </c>
      <c r="D24" s="64"/>
      <c r="E24" s="110">
        <v>6</v>
      </c>
      <c r="F24" s="115"/>
      <c r="G24" s="116" t="s">
        <v>187</v>
      </c>
      <c r="H24" s="116" t="s">
        <v>188</v>
      </c>
      <c r="I24" s="116" t="s">
        <v>189</v>
      </c>
      <c r="J24" s="108" t="s">
        <v>113</v>
      </c>
      <c r="K24" s="112"/>
      <c r="L24" s="112"/>
      <c r="M24" s="113">
        <v>6</v>
      </c>
      <c r="N24" s="113">
        <v>3</v>
      </c>
      <c r="O24" s="113">
        <v>0</v>
      </c>
    </row>
    <row r="25" spans="1:20" ht="28.8">
      <c r="A25" s="108" t="s">
        <v>145</v>
      </c>
      <c r="B25" s="109" t="s">
        <v>150</v>
      </c>
      <c r="C25" s="110" t="s">
        <v>176</v>
      </c>
      <c r="D25" s="64"/>
      <c r="E25" s="110">
        <v>6</v>
      </c>
      <c r="F25" s="115"/>
      <c r="G25" s="116" t="s">
        <v>190</v>
      </c>
      <c r="H25" s="27">
        <v>0.01</v>
      </c>
      <c r="I25" s="116" t="s">
        <v>191</v>
      </c>
      <c r="J25" s="108" t="s">
        <v>113</v>
      </c>
      <c r="K25" s="112"/>
      <c r="L25" s="112"/>
      <c r="M25" s="113">
        <v>6</v>
      </c>
      <c r="N25" s="113">
        <v>3</v>
      </c>
      <c r="O25" s="113">
        <v>0</v>
      </c>
    </row>
    <row r="26" spans="1:20" ht="28.8">
      <c r="A26" s="108" t="s">
        <v>145</v>
      </c>
      <c r="B26" s="109" t="s">
        <v>154</v>
      </c>
      <c r="C26" s="110" t="s">
        <v>176</v>
      </c>
      <c r="D26" s="64"/>
      <c r="E26" s="110">
        <v>6</v>
      </c>
      <c r="F26" s="115"/>
      <c r="G26" s="116" t="s">
        <v>192</v>
      </c>
      <c r="H26" s="116" t="s">
        <v>193</v>
      </c>
      <c r="I26" s="116" t="s">
        <v>194</v>
      </c>
      <c r="J26" s="108" t="s">
        <v>113</v>
      </c>
      <c r="K26" s="112"/>
      <c r="L26" s="112"/>
      <c r="M26" s="113">
        <v>6</v>
      </c>
      <c r="N26" s="113">
        <v>3</v>
      </c>
      <c r="O26" s="113">
        <v>0</v>
      </c>
    </row>
    <row r="27" spans="1:20">
      <c r="A27" s="108" t="s">
        <v>158</v>
      </c>
      <c r="B27" s="109" t="s">
        <v>159</v>
      </c>
      <c r="C27" s="110" t="s">
        <v>176</v>
      </c>
      <c r="D27" s="111"/>
      <c r="E27" s="110">
        <v>2</v>
      </c>
      <c r="F27" s="115"/>
      <c r="G27" s="110">
        <v>2</v>
      </c>
      <c r="H27" s="110" t="s">
        <v>94</v>
      </c>
      <c r="I27" s="110" t="s">
        <v>94</v>
      </c>
      <c r="J27" s="108" t="s">
        <v>160</v>
      </c>
      <c r="K27" s="112"/>
      <c r="L27" s="112"/>
      <c r="M27" s="113">
        <v>2</v>
      </c>
      <c r="N27" s="113">
        <v>1</v>
      </c>
      <c r="O27" s="113">
        <v>0</v>
      </c>
    </row>
    <row r="28" spans="1:20">
      <c r="A28" s="108" t="s">
        <v>161</v>
      </c>
      <c r="B28" s="109" t="s">
        <v>162</v>
      </c>
      <c r="C28" s="110" t="s">
        <v>176</v>
      </c>
      <c r="D28" s="114"/>
      <c r="E28" s="110">
        <v>2</v>
      </c>
      <c r="F28" s="115"/>
      <c r="G28" s="110">
        <v>2</v>
      </c>
      <c r="H28" s="110">
        <v>0.5</v>
      </c>
      <c r="I28" s="110" t="s">
        <v>163</v>
      </c>
      <c r="J28" s="108" t="s">
        <v>164</v>
      </c>
      <c r="K28" s="112"/>
      <c r="L28" s="112"/>
      <c r="M28" s="113">
        <v>2</v>
      </c>
      <c r="N28" s="113">
        <v>1</v>
      </c>
      <c r="O28" s="113">
        <v>0</v>
      </c>
    </row>
    <row r="29" spans="1:20" ht="28.8">
      <c r="A29" s="108" t="s">
        <v>165</v>
      </c>
      <c r="B29" s="109" t="s">
        <v>166</v>
      </c>
      <c r="C29" s="110" t="s">
        <v>176</v>
      </c>
      <c r="D29" s="64"/>
      <c r="E29" s="110">
        <v>6</v>
      </c>
      <c r="F29" s="115"/>
      <c r="G29" s="110" t="s">
        <v>167</v>
      </c>
      <c r="H29" s="110">
        <v>0.5</v>
      </c>
      <c r="I29" s="110" t="s">
        <v>163</v>
      </c>
      <c r="J29" s="108" t="s">
        <v>168</v>
      </c>
      <c r="K29" s="112"/>
      <c r="L29" s="112"/>
      <c r="M29" s="113">
        <v>6</v>
      </c>
      <c r="N29" s="113">
        <v>3</v>
      </c>
      <c r="O29" s="113">
        <v>0</v>
      </c>
    </row>
    <row r="30" spans="1:20">
      <c r="A30" s="120"/>
      <c r="B30" s="120" t="s">
        <v>169</v>
      </c>
      <c r="C30" s="120"/>
      <c r="D30" s="120"/>
      <c r="E30" s="121">
        <f>SUBTOTAL(109,Scorecard1Table3[Max Points 
Possible])</f>
        <v>100</v>
      </c>
      <c r="F30" s="121">
        <f>SUBTOTAL(109,Scorecard1Table3[Points 
Awarded])</f>
        <v>0</v>
      </c>
      <c r="G30" s="121"/>
      <c r="H30" s="120"/>
      <c r="I30" s="120"/>
      <c r="J30" s="122"/>
      <c r="K30" s="122"/>
      <c r="L30" s="120"/>
      <c r="M30" s="120"/>
      <c r="N30" s="120"/>
      <c r="O30" s="120"/>
      <c r="P30" s="120"/>
      <c r="Q30" s="120"/>
      <c r="R30" s="122">
        <f>SUM(M9:M29)</f>
        <v>100</v>
      </c>
      <c r="S30" s="122">
        <f>SUM(N9:N29)</f>
        <v>50</v>
      </c>
      <c r="T30" s="122">
        <f>SUM(O9:O29)</f>
        <v>0</v>
      </c>
    </row>
    <row r="31" spans="1:20">
      <c r="D31" s="67" t="s">
        <v>196</v>
      </c>
      <c r="E31" s="126">
        <v>5</v>
      </c>
    </row>
    <row r="32" spans="1:20">
      <c r="A32" s="123" t="s">
        <v>170</v>
      </c>
      <c r="B32" s="123"/>
      <c r="C32" s="124"/>
      <c r="D32" s="124"/>
      <c r="E32" s="124">
        <f>IFERROR(K30/J30,0)</f>
        <v>0</v>
      </c>
    </row>
    <row r="35" spans="1:4">
      <c r="A35" s="39" t="s">
        <v>171</v>
      </c>
      <c r="B35" s="36" t="s">
        <v>68</v>
      </c>
      <c r="C35" s="36" t="s">
        <v>69</v>
      </c>
      <c r="D35" s="36" t="s">
        <v>70</v>
      </c>
    </row>
    <row r="36" spans="1:4">
      <c r="A36" s="125" t="s">
        <v>172</v>
      </c>
      <c r="B36" s="41">
        <v>2825.8596491228072</v>
      </c>
      <c r="C36" s="42">
        <v>2967.1526315789479</v>
      </c>
      <c r="D36" s="42">
        <v>3023.6698245614039</v>
      </c>
    </row>
  </sheetData>
  <mergeCells count="3">
    <mergeCell ref="A1:T1"/>
    <mergeCell ref="A2:T2"/>
    <mergeCell ref="A32:B32"/>
  </mergeCells>
  <dataValidations count="2">
    <dataValidation type="list" sqref="K4" xr:uid="{AC69F1E1-C23C-4F27-BA9A-4172416B91F6}">
      <formula1>",Yes,No,In Progress"</formula1>
    </dataValidation>
    <dataValidation type="decimal" sqref="F9:F29" xr:uid="{961690D6-77F7-40CA-8CC8-77948F61BC75}">
      <formula1>0</formula1>
      <formula2>200</formula2>
    </dataValidation>
  </dataValidations>
  <pageMargins left="0.7" right="0.7" top="0.75" bottom="0.75" header="0.3" footer="0.3"/>
  <ignoredErrors>
    <ignoredError sqref="F9:F14" listDataValidatio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70F5-1501-4262-9995-3F402D13F320}">
  <dimension ref="A1:U45"/>
  <sheetViews>
    <sheetView tabSelected="1" zoomScale="53" zoomScaleNormal="53" workbookViewId="0">
      <selection activeCell="J39" sqref="J39"/>
    </sheetView>
  </sheetViews>
  <sheetFormatPr defaultColWidth="8.88671875" defaultRowHeight="14.4"/>
  <cols>
    <col min="1" max="1" width="12.44140625" style="4" bestFit="1" customWidth="1"/>
    <col min="2" max="2" width="44.109375" style="4" customWidth="1"/>
    <col min="3" max="3" width="10.88671875" style="4" bestFit="1" customWidth="1"/>
    <col min="4" max="4" width="15.77734375" style="4" bestFit="1" customWidth="1"/>
    <col min="5" max="5" width="14.33203125" style="4" customWidth="1"/>
    <col min="6" max="6" width="14.44140625" style="4" customWidth="1"/>
    <col min="7" max="7" width="15.6640625" style="4" customWidth="1"/>
    <col min="8" max="8" width="19" style="4" customWidth="1"/>
    <col min="9" max="9" width="17" style="4" customWidth="1"/>
    <col min="10" max="10" width="37.33203125" style="4" customWidth="1"/>
    <col min="11" max="11" width="21.109375" style="4" customWidth="1"/>
    <col min="12" max="12" width="32.5546875" style="4" customWidth="1"/>
    <col min="13" max="13" width="18.21875" style="4" customWidth="1"/>
    <col min="14" max="14" width="15" style="4" customWidth="1"/>
    <col min="15" max="15" width="15.88671875" style="4" customWidth="1"/>
    <col min="16" max="16384" width="8.88671875" style="4"/>
  </cols>
  <sheetData>
    <row r="1" spans="1:21">
      <c r="A1" s="60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9"/>
    </row>
    <row r="2" spans="1:2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9"/>
    </row>
    <row r="3" spans="1:21">
      <c r="A3" s="10" t="s">
        <v>2</v>
      </c>
      <c r="B3" s="11"/>
      <c r="C3" s="11"/>
      <c r="D3" s="12"/>
      <c r="E3" s="13"/>
      <c r="F3" s="13"/>
      <c r="G3" s="13"/>
      <c r="H3" s="9"/>
      <c r="I3" s="9"/>
      <c r="J3" s="10" t="s">
        <v>75</v>
      </c>
      <c r="K3" s="14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>
      <c r="A4" s="10" t="s">
        <v>76</v>
      </c>
      <c r="B4" s="11"/>
      <c r="C4" s="11"/>
      <c r="D4" s="12"/>
      <c r="E4" s="13"/>
      <c r="F4" s="13"/>
      <c r="G4" s="13"/>
      <c r="H4" s="9"/>
      <c r="I4" s="9"/>
      <c r="J4" s="10" t="s">
        <v>77</v>
      </c>
      <c r="K4" s="14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>
      <c r="A5" s="10" t="s">
        <v>6</v>
      </c>
      <c r="B5" s="11" t="s">
        <v>78</v>
      </c>
      <c r="C5" s="11"/>
      <c r="D5" s="12"/>
      <c r="E5" s="13"/>
      <c r="F5" s="13"/>
      <c r="G5" s="13"/>
      <c r="H5" s="9"/>
      <c r="I5" s="9"/>
      <c r="J5" s="10" t="s">
        <v>79</v>
      </c>
      <c r="K5" s="15">
        <f>IFERROR($K$30/$J$30,0)</f>
        <v>0</v>
      </c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28.8">
      <c r="A6" s="10" t="s">
        <v>9</v>
      </c>
      <c r="B6" s="11"/>
      <c r="C6" s="11"/>
      <c r="D6" s="12"/>
      <c r="E6" s="13"/>
      <c r="F6" s="13"/>
      <c r="G6" s="13"/>
      <c r="H6" s="9"/>
      <c r="I6" s="9"/>
      <c r="J6" s="10" t="s">
        <v>80</v>
      </c>
      <c r="K6" s="14">
        <f>$K$30</f>
        <v>0</v>
      </c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>
      <c r="A7" s="9"/>
      <c r="B7" s="9"/>
      <c r="C7" s="9"/>
      <c r="D7" s="9"/>
      <c r="E7" s="13"/>
      <c r="F7" s="13"/>
      <c r="G7" s="1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43.2">
      <c r="A8" s="16" t="s">
        <v>34</v>
      </c>
      <c r="B8" s="16" t="s">
        <v>81</v>
      </c>
      <c r="C8" s="16" t="s">
        <v>6</v>
      </c>
      <c r="D8" s="16" t="s">
        <v>82</v>
      </c>
      <c r="E8" s="16" t="s">
        <v>83</v>
      </c>
      <c r="F8" s="16" t="s">
        <v>84</v>
      </c>
      <c r="G8" s="16" t="s">
        <v>85</v>
      </c>
      <c r="H8" s="16" t="s">
        <v>86</v>
      </c>
      <c r="I8" s="16" t="s">
        <v>87</v>
      </c>
      <c r="J8" s="16" t="s">
        <v>39</v>
      </c>
      <c r="K8" s="16" t="s">
        <v>88</v>
      </c>
      <c r="L8" s="16" t="s">
        <v>40</v>
      </c>
      <c r="M8" s="16" t="s">
        <v>89</v>
      </c>
      <c r="N8" s="16" t="s">
        <v>90</v>
      </c>
      <c r="O8" s="16" t="s">
        <v>91</v>
      </c>
      <c r="P8" s="9"/>
      <c r="Q8" s="9"/>
      <c r="R8" s="9"/>
      <c r="S8" s="9"/>
      <c r="T8" s="9"/>
      <c r="U8" s="9"/>
    </row>
    <row r="9" spans="1:21" ht="28.8">
      <c r="A9" s="17" t="s">
        <v>92</v>
      </c>
      <c r="B9" s="17" t="s">
        <v>93</v>
      </c>
      <c r="C9" s="18" t="s">
        <v>78</v>
      </c>
      <c r="D9" s="19"/>
      <c r="E9" s="18">
        <v>0</v>
      </c>
      <c r="F9" s="20" t="s">
        <v>94</v>
      </c>
      <c r="G9" s="21" t="s">
        <v>95</v>
      </c>
      <c r="H9" s="21"/>
      <c r="I9" s="21" t="s">
        <v>96</v>
      </c>
      <c r="J9" s="17" t="s">
        <v>97</v>
      </c>
      <c r="K9" s="22"/>
      <c r="L9" s="22"/>
      <c r="M9" s="23">
        <v>0</v>
      </c>
      <c r="N9" s="23">
        <v>0</v>
      </c>
      <c r="O9" s="23">
        <v>0</v>
      </c>
      <c r="P9" s="9"/>
      <c r="Q9" s="9"/>
      <c r="R9" s="9"/>
      <c r="S9" s="9"/>
      <c r="T9" s="9"/>
      <c r="U9" s="9"/>
    </row>
    <row r="10" spans="1:21" ht="28.8">
      <c r="A10" s="17" t="s">
        <v>92</v>
      </c>
      <c r="B10" s="17" t="s">
        <v>98</v>
      </c>
      <c r="C10" s="18" t="s">
        <v>78</v>
      </c>
      <c r="D10" s="19"/>
      <c r="E10" s="18">
        <v>0</v>
      </c>
      <c r="F10" s="20" t="s">
        <v>94</v>
      </c>
      <c r="G10" s="21" t="s">
        <v>95</v>
      </c>
      <c r="H10" s="21"/>
      <c r="I10" s="21" t="s">
        <v>96</v>
      </c>
      <c r="J10" s="17" t="s">
        <v>99</v>
      </c>
      <c r="K10" s="22"/>
      <c r="L10" s="22"/>
      <c r="M10" s="23">
        <v>0</v>
      </c>
      <c r="N10" s="23">
        <v>0</v>
      </c>
      <c r="O10" s="23">
        <v>0</v>
      </c>
      <c r="P10" s="9"/>
      <c r="Q10" s="9"/>
      <c r="R10" s="9"/>
      <c r="S10" s="9"/>
      <c r="T10" s="9"/>
      <c r="U10" s="9"/>
    </row>
    <row r="11" spans="1:21" ht="28.8">
      <c r="A11" s="17" t="s">
        <v>92</v>
      </c>
      <c r="B11" s="17" t="s">
        <v>100</v>
      </c>
      <c r="C11" s="18" t="s">
        <v>78</v>
      </c>
      <c r="D11" s="19"/>
      <c r="E11" s="18">
        <v>0</v>
      </c>
      <c r="F11" s="20" t="s">
        <v>94</v>
      </c>
      <c r="G11" s="21" t="s">
        <v>95</v>
      </c>
      <c r="H11" s="21"/>
      <c r="I11" s="21" t="s">
        <v>96</v>
      </c>
      <c r="J11" s="17" t="s">
        <v>101</v>
      </c>
      <c r="K11" s="22"/>
      <c r="L11" s="22"/>
      <c r="M11" s="23">
        <v>0</v>
      </c>
      <c r="N11" s="23">
        <v>0</v>
      </c>
      <c r="O11" s="23">
        <v>0</v>
      </c>
      <c r="P11" s="9"/>
      <c r="Q11" s="9"/>
      <c r="R11" s="9"/>
      <c r="S11" s="9"/>
      <c r="T11" s="9"/>
      <c r="U11" s="9"/>
    </row>
    <row r="12" spans="1:21" ht="28.8">
      <c r="A12" s="17" t="s">
        <v>92</v>
      </c>
      <c r="B12" s="17" t="s">
        <v>102</v>
      </c>
      <c r="C12" s="18" t="s">
        <v>78</v>
      </c>
      <c r="D12" s="19"/>
      <c r="E12" s="18">
        <v>0</v>
      </c>
      <c r="F12" s="20" t="s">
        <v>94</v>
      </c>
      <c r="G12" s="21" t="s">
        <v>95</v>
      </c>
      <c r="H12" s="21"/>
      <c r="I12" s="21" t="s">
        <v>96</v>
      </c>
      <c r="J12" s="17" t="s">
        <v>103</v>
      </c>
      <c r="K12" s="22"/>
      <c r="L12" s="22"/>
      <c r="M12" s="23">
        <v>0</v>
      </c>
      <c r="N12" s="23">
        <v>0</v>
      </c>
      <c r="O12" s="23">
        <v>0</v>
      </c>
      <c r="P12" s="9"/>
      <c r="Q12" s="9"/>
      <c r="R12" s="9"/>
      <c r="S12" s="9"/>
      <c r="T12" s="9"/>
      <c r="U12" s="9"/>
    </row>
    <row r="13" spans="1:21" ht="28.8">
      <c r="A13" s="17" t="s">
        <v>92</v>
      </c>
      <c r="B13" s="17" t="s">
        <v>104</v>
      </c>
      <c r="C13" s="18" t="s">
        <v>78</v>
      </c>
      <c r="D13" s="19"/>
      <c r="E13" s="18">
        <v>0</v>
      </c>
      <c r="F13" s="20" t="s">
        <v>94</v>
      </c>
      <c r="G13" s="21" t="s">
        <v>95</v>
      </c>
      <c r="H13" s="21"/>
      <c r="I13" s="21" t="s">
        <v>96</v>
      </c>
      <c r="J13" s="17" t="s">
        <v>105</v>
      </c>
      <c r="K13" s="22"/>
      <c r="L13" s="22"/>
      <c r="M13" s="23">
        <v>0</v>
      </c>
      <c r="N13" s="23">
        <v>0</v>
      </c>
      <c r="O13" s="23">
        <v>0</v>
      </c>
      <c r="P13" s="9"/>
      <c r="Q13" s="9"/>
      <c r="R13" s="9"/>
      <c r="S13" s="9"/>
      <c r="T13" s="9"/>
      <c r="U13" s="9"/>
    </row>
    <row r="14" spans="1:21" ht="28.8">
      <c r="A14" s="17" t="s">
        <v>92</v>
      </c>
      <c r="B14" s="17" t="s">
        <v>106</v>
      </c>
      <c r="C14" s="18" t="s">
        <v>78</v>
      </c>
      <c r="D14" s="19"/>
      <c r="E14" s="18">
        <v>0</v>
      </c>
      <c r="F14" s="20" t="s">
        <v>94</v>
      </c>
      <c r="G14" s="21" t="s">
        <v>95</v>
      </c>
      <c r="H14" s="21"/>
      <c r="I14" s="21"/>
      <c r="J14" s="17" t="s">
        <v>107</v>
      </c>
      <c r="K14" s="22"/>
      <c r="L14" s="22"/>
      <c r="M14" s="23">
        <v>0</v>
      </c>
      <c r="N14" s="23">
        <v>0</v>
      </c>
      <c r="O14" s="23">
        <v>0</v>
      </c>
      <c r="P14" s="9"/>
      <c r="Q14" s="9"/>
      <c r="R14" s="9"/>
      <c r="S14" s="9"/>
      <c r="T14" s="9"/>
      <c r="U14" s="9"/>
    </row>
    <row r="15" spans="1:21" ht="43.2">
      <c r="A15" s="17" t="s">
        <v>108</v>
      </c>
      <c r="B15" s="17" t="s">
        <v>109</v>
      </c>
      <c r="C15" s="18" t="s">
        <v>78</v>
      </c>
      <c r="D15" s="24"/>
      <c r="E15" s="18">
        <v>25</v>
      </c>
      <c r="F15" s="25"/>
      <c r="G15" s="26" t="s">
        <v>110</v>
      </c>
      <c r="H15" s="26" t="s">
        <v>111</v>
      </c>
      <c r="I15" s="26" t="s">
        <v>112</v>
      </c>
      <c r="J15" s="17" t="s">
        <v>113</v>
      </c>
      <c r="K15" s="22"/>
      <c r="L15" s="22"/>
      <c r="M15" s="23">
        <v>25</v>
      </c>
      <c r="N15" s="23">
        <v>12.5</v>
      </c>
      <c r="O15" s="23">
        <v>0</v>
      </c>
      <c r="P15" s="9"/>
      <c r="Q15" s="9"/>
      <c r="R15" s="9"/>
      <c r="S15" s="9"/>
      <c r="T15" s="9"/>
      <c r="U15" s="9"/>
    </row>
    <row r="16" spans="1:21" ht="57.6">
      <c r="A16" s="17" t="s">
        <v>114</v>
      </c>
      <c r="B16" s="17" t="s">
        <v>115</v>
      </c>
      <c r="C16" s="18" t="s">
        <v>78</v>
      </c>
      <c r="D16" s="24"/>
      <c r="E16" s="18">
        <v>4</v>
      </c>
      <c r="F16" s="25"/>
      <c r="G16" s="26" t="s">
        <v>116</v>
      </c>
      <c r="H16" s="26" t="s">
        <v>117</v>
      </c>
      <c r="I16" s="26" t="s">
        <v>118</v>
      </c>
      <c r="J16" s="17" t="s">
        <v>119</v>
      </c>
      <c r="K16" s="22"/>
      <c r="L16" s="22"/>
      <c r="M16" s="23">
        <v>4</v>
      </c>
      <c r="N16" s="23">
        <v>2</v>
      </c>
      <c r="O16" s="23">
        <v>0</v>
      </c>
      <c r="P16" s="9"/>
      <c r="Q16" s="9"/>
      <c r="R16" s="9"/>
      <c r="S16" s="9"/>
      <c r="T16" s="9"/>
      <c r="U16" s="9"/>
    </row>
    <row r="17" spans="1:21" ht="57.6">
      <c r="A17" s="17" t="s">
        <v>114</v>
      </c>
      <c r="B17" s="17" t="s">
        <v>120</v>
      </c>
      <c r="C17" s="18" t="s">
        <v>78</v>
      </c>
      <c r="D17" s="24"/>
      <c r="E17" s="18">
        <v>4</v>
      </c>
      <c r="F17" s="25"/>
      <c r="G17" s="27">
        <v>0</v>
      </c>
      <c r="H17" s="26" t="s">
        <v>94</v>
      </c>
      <c r="I17" s="26" t="s">
        <v>94</v>
      </c>
      <c r="J17" s="17" t="s">
        <v>119</v>
      </c>
      <c r="K17" s="22"/>
      <c r="L17" s="22"/>
      <c r="M17" s="23">
        <v>4</v>
      </c>
      <c r="N17" s="23">
        <v>2</v>
      </c>
      <c r="O17" s="23">
        <v>0</v>
      </c>
      <c r="P17" s="9"/>
      <c r="Q17" s="9"/>
      <c r="R17" s="9"/>
      <c r="S17" s="9"/>
      <c r="T17" s="9"/>
      <c r="U17" s="9"/>
    </row>
    <row r="18" spans="1:21" ht="72">
      <c r="A18" s="17" t="s">
        <v>121</v>
      </c>
      <c r="B18" s="17" t="s">
        <v>122</v>
      </c>
      <c r="C18" s="18" t="s">
        <v>78</v>
      </c>
      <c r="D18" s="24"/>
      <c r="E18" s="18">
        <v>4</v>
      </c>
      <c r="F18" s="25"/>
      <c r="G18" s="28">
        <v>0</v>
      </c>
      <c r="H18" s="29" t="s">
        <v>94</v>
      </c>
      <c r="I18" s="29" t="s">
        <v>94</v>
      </c>
      <c r="J18" s="17" t="s">
        <v>119</v>
      </c>
      <c r="K18" s="22"/>
      <c r="L18" s="22"/>
      <c r="M18" s="23">
        <v>4</v>
      </c>
      <c r="N18" s="23">
        <v>2</v>
      </c>
      <c r="O18" s="23">
        <v>0</v>
      </c>
      <c r="P18" s="9"/>
      <c r="Q18" s="9"/>
      <c r="R18" s="9"/>
      <c r="S18" s="9"/>
      <c r="T18" s="9"/>
      <c r="U18" s="9"/>
    </row>
    <row r="19" spans="1:21" ht="72">
      <c r="A19" s="17" t="s">
        <v>121</v>
      </c>
      <c r="B19" s="17" t="s">
        <v>123</v>
      </c>
      <c r="C19" s="18" t="s">
        <v>78</v>
      </c>
      <c r="D19" s="24"/>
      <c r="E19" s="18">
        <v>4</v>
      </c>
      <c r="F19" s="25"/>
      <c r="G19" s="27">
        <v>0</v>
      </c>
      <c r="H19" s="26" t="s">
        <v>94</v>
      </c>
      <c r="I19" s="26" t="s">
        <v>94</v>
      </c>
      <c r="J19" s="17" t="s">
        <v>119</v>
      </c>
      <c r="K19" s="22"/>
      <c r="L19" s="22"/>
      <c r="M19" s="23">
        <v>4</v>
      </c>
      <c r="N19" s="23">
        <v>2</v>
      </c>
      <c r="O19" s="23">
        <v>0</v>
      </c>
      <c r="P19" s="9"/>
      <c r="Q19" s="9"/>
      <c r="R19" s="9"/>
      <c r="S19" s="9"/>
      <c r="T19" s="9"/>
      <c r="U19" s="9"/>
    </row>
    <row r="20" spans="1:21" ht="28.8">
      <c r="A20" s="17" t="s">
        <v>124</v>
      </c>
      <c r="B20" s="17" t="s">
        <v>125</v>
      </c>
      <c r="C20" s="18" t="s">
        <v>78</v>
      </c>
      <c r="D20" s="19"/>
      <c r="E20" s="18">
        <v>6</v>
      </c>
      <c r="F20" s="25"/>
      <c r="G20" s="21" t="s">
        <v>126</v>
      </c>
      <c r="H20" s="21" t="s">
        <v>127</v>
      </c>
      <c r="I20" s="21" t="s">
        <v>128</v>
      </c>
      <c r="J20" s="17" t="s">
        <v>129</v>
      </c>
      <c r="K20" s="22"/>
      <c r="L20" s="22"/>
      <c r="M20" s="23">
        <v>6</v>
      </c>
      <c r="N20" s="23">
        <v>3</v>
      </c>
      <c r="O20" s="23">
        <v>0</v>
      </c>
      <c r="P20" s="9"/>
      <c r="Q20" s="9"/>
      <c r="R20" s="9"/>
      <c r="S20" s="9"/>
      <c r="T20" s="9"/>
      <c r="U20" s="9"/>
    </row>
    <row r="21" spans="1:21" ht="28.8">
      <c r="A21" s="17" t="s">
        <v>124</v>
      </c>
      <c r="B21" s="17" t="s">
        <v>130</v>
      </c>
      <c r="C21" s="18" t="s">
        <v>78</v>
      </c>
      <c r="D21" s="24"/>
      <c r="E21" s="18">
        <v>6</v>
      </c>
      <c r="F21" s="25"/>
      <c r="G21" s="21" t="s">
        <v>131</v>
      </c>
      <c r="H21" s="21" t="s">
        <v>132</v>
      </c>
      <c r="I21" s="21" t="s">
        <v>133</v>
      </c>
      <c r="J21" s="17" t="s">
        <v>134</v>
      </c>
      <c r="K21" s="22"/>
      <c r="L21" s="22"/>
      <c r="M21" s="23">
        <v>6</v>
      </c>
      <c r="N21" s="23">
        <v>3</v>
      </c>
      <c r="O21" s="23">
        <v>0</v>
      </c>
      <c r="P21" s="9"/>
      <c r="Q21" s="9"/>
      <c r="R21" s="9"/>
      <c r="S21" s="9"/>
      <c r="T21" s="9"/>
      <c r="U21" s="9"/>
    </row>
    <row r="22" spans="1:21" ht="28.8">
      <c r="A22" s="17" t="s">
        <v>124</v>
      </c>
      <c r="B22" s="17" t="s">
        <v>58</v>
      </c>
      <c r="C22" s="18" t="s">
        <v>78</v>
      </c>
      <c r="D22" s="30"/>
      <c r="E22" s="18">
        <v>12</v>
      </c>
      <c r="F22" s="25"/>
      <c r="G22" s="21" t="s">
        <v>135</v>
      </c>
      <c r="H22" s="21" t="s">
        <v>136</v>
      </c>
      <c r="I22" s="21" t="s">
        <v>137</v>
      </c>
      <c r="J22" s="17" t="s">
        <v>138</v>
      </c>
      <c r="K22" s="22"/>
      <c r="L22" s="22"/>
      <c r="M22" s="23">
        <v>12</v>
      </c>
      <c r="N22" s="23">
        <v>6</v>
      </c>
      <c r="O22" s="23">
        <v>0</v>
      </c>
      <c r="P22" s="9"/>
      <c r="Q22" s="9"/>
      <c r="R22" s="9"/>
      <c r="S22" s="9"/>
      <c r="T22" s="9"/>
      <c r="U22" s="9"/>
    </row>
    <row r="23" spans="1:21" ht="57.6">
      <c r="A23" s="17" t="s">
        <v>139</v>
      </c>
      <c r="B23" s="17" t="s">
        <v>140</v>
      </c>
      <c r="C23" s="18" t="s">
        <v>78</v>
      </c>
      <c r="D23" s="24"/>
      <c r="E23" s="18">
        <v>7</v>
      </c>
      <c r="F23" s="25"/>
      <c r="G23" s="27" t="s">
        <v>141</v>
      </c>
      <c r="H23" s="26" t="s">
        <v>142</v>
      </c>
      <c r="I23" s="26" t="s">
        <v>143</v>
      </c>
      <c r="J23" s="17" t="s">
        <v>144</v>
      </c>
      <c r="K23" s="22"/>
      <c r="L23" s="22"/>
      <c r="M23" s="23">
        <v>7</v>
      </c>
      <c r="N23" s="23">
        <v>3.5</v>
      </c>
      <c r="O23" s="23">
        <v>0</v>
      </c>
      <c r="P23" s="9"/>
      <c r="Q23" s="9"/>
      <c r="R23" s="9"/>
      <c r="S23" s="9"/>
      <c r="T23" s="9"/>
      <c r="U23" s="9"/>
    </row>
    <row r="24" spans="1:21" ht="43.2">
      <c r="A24" s="17" t="s">
        <v>145</v>
      </c>
      <c r="B24" s="17" t="s">
        <v>146</v>
      </c>
      <c r="C24" s="18" t="s">
        <v>78</v>
      </c>
      <c r="D24" s="24"/>
      <c r="E24" s="18">
        <v>6</v>
      </c>
      <c r="F24" s="25"/>
      <c r="G24" s="26" t="s">
        <v>147</v>
      </c>
      <c r="H24" s="26" t="s">
        <v>148</v>
      </c>
      <c r="I24" s="26" t="s">
        <v>149</v>
      </c>
      <c r="J24" s="17" t="s">
        <v>113</v>
      </c>
      <c r="K24" s="22"/>
      <c r="L24" s="22"/>
      <c r="M24" s="23">
        <v>6</v>
      </c>
      <c r="N24" s="23">
        <v>3</v>
      </c>
      <c r="O24" s="23">
        <v>0</v>
      </c>
      <c r="P24" s="9"/>
      <c r="Q24" s="9"/>
      <c r="R24" s="9"/>
      <c r="S24" s="9"/>
      <c r="T24" s="9"/>
      <c r="U24" s="9"/>
    </row>
    <row r="25" spans="1:21" ht="43.2">
      <c r="A25" s="17" t="s">
        <v>145</v>
      </c>
      <c r="B25" s="17" t="s">
        <v>150</v>
      </c>
      <c r="C25" s="18" t="s">
        <v>78</v>
      </c>
      <c r="D25" s="24"/>
      <c r="E25" s="18">
        <v>6</v>
      </c>
      <c r="F25" s="25"/>
      <c r="G25" s="26" t="s">
        <v>151</v>
      </c>
      <c r="H25" s="27" t="s">
        <v>152</v>
      </c>
      <c r="I25" s="26" t="s">
        <v>153</v>
      </c>
      <c r="J25" s="17" t="s">
        <v>113</v>
      </c>
      <c r="K25" s="22"/>
      <c r="L25" s="22"/>
      <c r="M25" s="23">
        <v>6</v>
      </c>
      <c r="N25" s="23">
        <v>3</v>
      </c>
      <c r="O25" s="23">
        <v>0</v>
      </c>
      <c r="P25" s="9"/>
      <c r="Q25" s="9"/>
      <c r="R25" s="9"/>
      <c r="S25" s="9"/>
      <c r="T25" s="9"/>
      <c r="U25" s="9"/>
    </row>
    <row r="26" spans="1:21" ht="43.2">
      <c r="A26" s="17" t="s">
        <v>145</v>
      </c>
      <c r="B26" s="17" t="s">
        <v>154</v>
      </c>
      <c r="C26" s="18" t="s">
        <v>78</v>
      </c>
      <c r="D26" s="24"/>
      <c r="E26" s="18">
        <v>6</v>
      </c>
      <c r="F26" s="25"/>
      <c r="G26" s="26" t="s">
        <v>155</v>
      </c>
      <c r="H26" s="26" t="s">
        <v>156</v>
      </c>
      <c r="I26" s="26" t="s">
        <v>157</v>
      </c>
      <c r="J26" s="17" t="s">
        <v>113</v>
      </c>
      <c r="K26" s="22"/>
      <c r="L26" s="22"/>
      <c r="M26" s="23">
        <v>6</v>
      </c>
      <c r="N26" s="23">
        <v>3</v>
      </c>
      <c r="O26" s="23">
        <v>0</v>
      </c>
      <c r="P26" s="9"/>
      <c r="Q26" s="9"/>
      <c r="R26" s="9"/>
      <c r="S26" s="9"/>
      <c r="T26" s="9"/>
      <c r="U26" s="9"/>
    </row>
    <row r="27" spans="1:21" ht="57.6">
      <c r="A27" s="17" t="s">
        <v>158</v>
      </c>
      <c r="B27" s="17" t="s">
        <v>159</v>
      </c>
      <c r="C27" s="18" t="s">
        <v>78</v>
      </c>
      <c r="D27" s="19"/>
      <c r="E27" s="18">
        <v>2</v>
      </c>
      <c r="F27" s="25"/>
      <c r="G27" s="18">
        <v>1</v>
      </c>
      <c r="H27" s="18" t="s">
        <v>94</v>
      </c>
      <c r="I27" s="18" t="s">
        <v>94</v>
      </c>
      <c r="J27" s="17" t="s">
        <v>160</v>
      </c>
      <c r="K27" s="22"/>
      <c r="L27" s="22"/>
      <c r="M27" s="23">
        <v>2</v>
      </c>
      <c r="N27" s="23">
        <v>1</v>
      </c>
      <c r="O27" s="23">
        <v>0</v>
      </c>
      <c r="P27" s="9"/>
      <c r="Q27" s="9"/>
      <c r="R27" s="9"/>
      <c r="S27" s="9"/>
      <c r="T27" s="9"/>
      <c r="U27" s="9"/>
    </row>
    <row r="28" spans="1:21" ht="43.2">
      <c r="A28" s="17" t="s">
        <v>161</v>
      </c>
      <c r="B28" s="17" t="s">
        <v>162</v>
      </c>
      <c r="C28" s="18" t="s">
        <v>78</v>
      </c>
      <c r="D28" s="31"/>
      <c r="E28" s="18">
        <v>2</v>
      </c>
      <c r="F28" s="25"/>
      <c r="G28" s="18">
        <v>1</v>
      </c>
      <c r="H28" s="18">
        <v>0.5</v>
      </c>
      <c r="I28" s="18" t="s">
        <v>163</v>
      </c>
      <c r="J28" s="17" t="s">
        <v>164</v>
      </c>
      <c r="K28" s="22"/>
      <c r="L28" s="22"/>
      <c r="M28" s="23">
        <v>2</v>
      </c>
      <c r="N28" s="23">
        <v>1</v>
      </c>
      <c r="O28" s="23">
        <v>0</v>
      </c>
      <c r="P28" s="9"/>
      <c r="Q28" s="9"/>
      <c r="R28" s="9"/>
      <c r="S28" s="9"/>
      <c r="T28" s="9"/>
      <c r="U28" s="9"/>
    </row>
    <row r="29" spans="1:21" ht="57.6">
      <c r="A29" s="17" t="s">
        <v>165</v>
      </c>
      <c r="B29" s="17" t="s">
        <v>166</v>
      </c>
      <c r="C29" s="18" t="s">
        <v>78</v>
      </c>
      <c r="D29" s="24"/>
      <c r="E29" s="18">
        <v>6</v>
      </c>
      <c r="F29" s="25"/>
      <c r="G29" s="18" t="s">
        <v>167</v>
      </c>
      <c r="H29" s="18">
        <v>0.5</v>
      </c>
      <c r="I29" s="18" t="s">
        <v>163</v>
      </c>
      <c r="J29" s="17" t="s">
        <v>168</v>
      </c>
      <c r="K29" s="22"/>
      <c r="L29" s="22"/>
      <c r="M29" s="23">
        <v>6</v>
      </c>
      <c r="N29" s="23">
        <v>3</v>
      </c>
      <c r="O29" s="23">
        <v>0</v>
      </c>
      <c r="P29" s="9"/>
      <c r="Q29" s="9"/>
      <c r="R29" s="9"/>
      <c r="S29" s="9"/>
      <c r="T29" s="9"/>
      <c r="U29" s="9"/>
    </row>
    <row r="30" spans="1:21">
      <c r="A30" s="32"/>
      <c r="B30" s="32" t="s">
        <v>169</v>
      </c>
      <c r="C30" s="32"/>
      <c r="D30" s="32"/>
      <c r="E30" s="33">
        <f>SUBTOTAL(109,Scorecard1Table32[Max Points 
Possible])</f>
        <v>100</v>
      </c>
      <c r="F30" s="33">
        <f>SUBTOTAL(109,Scorecard1Table32[Points 
Awarded])</f>
        <v>0</v>
      </c>
      <c r="G30" s="33"/>
      <c r="H30" s="32"/>
      <c r="I30" s="32"/>
      <c r="J30" s="34"/>
      <c r="K30" s="34"/>
      <c r="L30" s="32"/>
      <c r="M30" s="32"/>
      <c r="N30" s="32"/>
      <c r="O30" s="32"/>
      <c r="P30" s="32"/>
      <c r="Q30" s="32"/>
      <c r="R30" s="34"/>
      <c r="S30" s="34"/>
      <c r="T30" s="34"/>
      <c r="U30" s="9"/>
    </row>
    <row r="31" spans="1:21">
      <c r="A31" s="9"/>
      <c r="B31" s="9"/>
      <c r="C31" s="9"/>
      <c r="D31" s="68" t="s">
        <v>175</v>
      </c>
      <c r="E31" s="66">
        <v>0</v>
      </c>
      <c r="F31" s="13"/>
      <c r="G31" s="13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>
      <c r="A32" s="63" t="s">
        <v>170</v>
      </c>
      <c r="B32" s="63"/>
      <c r="C32" s="45"/>
      <c r="D32" s="45"/>
      <c r="E32" s="35">
        <f>SUM(F30/E30)</f>
        <v>0</v>
      </c>
      <c r="F32" s="13"/>
      <c r="G32" s="13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>
      <c r="A33" s="9"/>
      <c r="B33" s="9"/>
      <c r="C33" s="9"/>
      <c r="D33" s="9"/>
      <c r="E33" s="13"/>
      <c r="F33" s="13"/>
      <c r="G33" s="13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>
      <c r="A34" s="36" t="s">
        <v>67</v>
      </c>
      <c r="B34" s="36" t="s">
        <v>68</v>
      </c>
      <c r="C34" s="36" t="s">
        <v>69</v>
      </c>
      <c r="D34" s="36" t="s">
        <v>70</v>
      </c>
      <c r="E34" s="13"/>
      <c r="F34" s="13"/>
      <c r="G34" s="13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>
      <c r="A35" s="37" t="s">
        <v>71</v>
      </c>
      <c r="B35" s="38">
        <v>4620.8082191780823</v>
      </c>
      <c r="C35" s="38">
        <v>4851.8486301369867</v>
      </c>
      <c r="D35" s="38">
        <v>4944.2647945205481</v>
      </c>
      <c r="E35" s="13"/>
      <c r="F35" s="13"/>
      <c r="G35" s="13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>
      <c r="A36" s="37" t="s">
        <v>72</v>
      </c>
      <c r="B36" s="38">
        <v>19612.333333333332</v>
      </c>
      <c r="C36" s="38">
        <v>20592.95</v>
      </c>
      <c r="D36" s="38">
        <v>20985.196666666667</v>
      </c>
      <c r="E36" s="13"/>
      <c r="F36" s="13"/>
      <c r="G36" s="13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>
      <c r="A37" s="37" t="s">
        <v>73</v>
      </c>
      <c r="B37" s="38">
        <v>17182.298947368421</v>
      </c>
      <c r="C37" s="38">
        <v>18041.413894736845</v>
      </c>
      <c r="D37" s="38">
        <v>18385.059873684211</v>
      </c>
      <c r="E37" s="13"/>
      <c r="F37" s="13"/>
      <c r="G37" s="13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>
      <c r="A38" s="9"/>
      <c r="B38" s="9"/>
      <c r="C38" s="9"/>
      <c r="D38" s="9"/>
      <c r="E38" s="13"/>
      <c r="F38" s="13"/>
      <c r="G38" s="13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>
      <c r="A39" s="9"/>
      <c r="B39" s="9"/>
      <c r="C39" s="9"/>
      <c r="D39" s="9"/>
      <c r="E39" s="13"/>
      <c r="F39" s="13"/>
      <c r="G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>
      <c r="A40" s="39" t="s">
        <v>171</v>
      </c>
      <c r="B40" s="36" t="s">
        <v>68</v>
      </c>
      <c r="C40" s="36" t="s">
        <v>69</v>
      </c>
      <c r="D40" s="36" t="s">
        <v>70</v>
      </c>
      <c r="E40" s="13"/>
      <c r="F40" s="13"/>
      <c r="G40" s="13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>
      <c r="A41" s="40" t="s">
        <v>172</v>
      </c>
      <c r="B41" s="41">
        <v>2825.8596491228072</v>
      </c>
      <c r="C41" s="42">
        <v>2967.1526315789479</v>
      </c>
      <c r="D41" s="42">
        <v>3023.6698245614039</v>
      </c>
      <c r="E41" s="13"/>
      <c r="F41" s="13"/>
      <c r="G41" s="13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>
      <c r="A42" s="9"/>
      <c r="B42" s="9"/>
      <c r="C42" s="9"/>
      <c r="D42" s="9"/>
      <c r="E42" s="13"/>
      <c r="F42" s="13"/>
      <c r="G42" s="13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>
      <c r="A43" s="39" t="s">
        <v>173</v>
      </c>
      <c r="B43" s="39" t="s">
        <v>68</v>
      </c>
      <c r="C43" s="39" t="s">
        <v>69</v>
      </c>
      <c r="D43" s="39" t="s">
        <v>70</v>
      </c>
      <c r="E43" s="13"/>
      <c r="F43" s="13"/>
      <c r="G43" s="13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>
      <c r="A44" s="40" t="s">
        <v>174</v>
      </c>
      <c r="B44" s="43">
        <v>14627.401785714286</v>
      </c>
      <c r="C44" s="43">
        <v>15358.771875</v>
      </c>
      <c r="D44" s="43">
        <v>15651.319910714286</v>
      </c>
      <c r="E44" s="13"/>
      <c r="F44" s="13"/>
      <c r="G44" s="13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>
      <c r="A45" s="9"/>
      <c r="B45" s="9"/>
      <c r="C45" s="9"/>
      <c r="D45" s="9"/>
      <c r="E45" s="13"/>
      <c r="F45" s="13"/>
      <c r="G45" s="13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</sheetData>
  <mergeCells count="3">
    <mergeCell ref="A1:T1"/>
    <mergeCell ref="A2:T2"/>
    <mergeCell ref="A32:B32"/>
  </mergeCells>
  <dataValidations count="2">
    <dataValidation type="decimal" sqref="F9:F29" xr:uid="{D01F2E70-3C34-4480-ACEF-09B9CD785BAC}">
      <formula1>0</formula1>
      <formula2>200</formula2>
    </dataValidation>
    <dataValidation type="list" sqref="K4" xr:uid="{C3FBAFFB-01F0-403C-95B1-304E633F32D4}">
      <formula1>",Yes,No,In Progress"</formula1>
    </dataValidation>
  </dataValidations>
  <pageMargins left="0.7" right="0.7" top="0.75" bottom="0.75" header="0.3" footer="0.3"/>
  <ignoredErrors>
    <ignoredError sqref="F9:F14" listDataValidatio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Bonus Points</vt:lpstr>
      <vt:lpstr>PSH- Renewal</vt:lpstr>
      <vt:lpstr>TH-Renewal</vt:lpstr>
      <vt:lpstr>Safe Haven-Renewal</vt:lpstr>
      <vt:lpstr>'PSH- Renewal'!Print_Area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Alma Vasquez</cp:lastModifiedBy>
  <cp:revision/>
  <dcterms:created xsi:type="dcterms:W3CDTF">2026-08-03T18:49:03Z</dcterms:created>
  <dcterms:modified xsi:type="dcterms:W3CDTF">2026-08-06T17:25:07Z</dcterms:modified>
  <cp:category/>
  <cp:contentStatus/>
</cp:coreProperties>
</file>